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soba1\Documents\financije\2025\financijski plan\3. izmjena financijskog plana\"/>
    </mc:Choice>
  </mc:AlternateContent>
  <xr:revisionPtr revIDLastSave="0" documentId="8_{5901BD5C-6025-4292-B621-0AF96B91AD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Area" localSheetId="1">' Račun prihoda i rashoda'!$A$1:$K$54</definedName>
    <definedName name="_xlnm.Print_Area" localSheetId="4">'POSEBNI DIO'!$A$1:$K$58</definedName>
    <definedName name="_xlnm.Print_Area" localSheetId="2">'Rashodi prema funkcijskoj kl'!$A$1:$F$12</definedName>
    <definedName name="_xlnm.Print_Area" localSheetId="0">SAŽETAK!$A$1:$J$31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3" l="1"/>
  <c r="K7" i="7"/>
  <c r="I33" i="3"/>
  <c r="H36" i="3"/>
  <c r="I36" i="3"/>
  <c r="I27" i="7"/>
  <c r="J30" i="7"/>
  <c r="F30" i="7"/>
  <c r="J29" i="7"/>
  <c r="F29" i="7"/>
  <c r="K28" i="7"/>
  <c r="K27" i="7" s="1"/>
  <c r="I28" i="7"/>
  <c r="G28" i="7"/>
  <c r="G27" i="7" s="1"/>
  <c r="F28" i="7"/>
  <c r="F27" i="7" s="1"/>
  <c r="E28" i="7"/>
  <c r="E27" i="7" s="1"/>
  <c r="I12" i="7"/>
  <c r="G38" i="3"/>
  <c r="G37" i="3"/>
  <c r="G49" i="3"/>
  <c r="G48" i="3"/>
  <c r="I49" i="3"/>
  <c r="I48" i="3"/>
  <c r="G20" i="3"/>
  <c r="G17" i="3"/>
  <c r="G15" i="3"/>
  <c r="G13" i="3"/>
  <c r="G11" i="3"/>
  <c r="I40" i="7"/>
  <c r="I39" i="7" s="1"/>
  <c r="K40" i="7"/>
  <c r="K39" i="7" s="1"/>
  <c r="J27" i="7" l="1"/>
  <c r="J28" i="7"/>
  <c r="G10" i="3"/>
  <c r="I57" i="7"/>
  <c r="I56" i="7" s="1"/>
  <c r="I54" i="7"/>
  <c r="I53" i="7" s="1"/>
  <c r="I51" i="7"/>
  <c r="I50" i="7" s="1"/>
  <c r="I48" i="7"/>
  <c r="I47" i="7" s="1"/>
  <c r="I43" i="7"/>
  <c r="I42" i="7" s="1"/>
  <c r="I35" i="7"/>
  <c r="I32" i="7"/>
  <c r="I21" i="7"/>
  <c r="I17" i="7"/>
  <c r="I46" i="7" l="1"/>
  <c r="I31" i="7"/>
  <c r="K12" i="7"/>
  <c r="J37" i="7"/>
  <c r="J38" i="7"/>
  <c r="J55" i="7"/>
  <c r="I27" i="1"/>
  <c r="I26" i="1"/>
  <c r="I19" i="1"/>
  <c r="I53" i="3"/>
  <c r="I37" i="3"/>
  <c r="I35" i="3"/>
  <c r="I54" i="3"/>
  <c r="K54" i="7"/>
  <c r="K53" i="7" s="1"/>
  <c r="J53" i="7" s="1"/>
  <c r="K32" i="7"/>
  <c r="K35" i="7"/>
  <c r="I38" i="3"/>
  <c r="H38" i="3" s="1"/>
  <c r="J58" i="7"/>
  <c r="F58" i="7"/>
  <c r="F57" i="7" s="1"/>
  <c r="F56" i="7" s="1"/>
  <c r="K57" i="7"/>
  <c r="J57" i="7" s="1"/>
  <c r="G57" i="7"/>
  <c r="E57" i="7"/>
  <c r="E56" i="7" s="1"/>
  <c r="K56" i="7" l="1"/>
  <c r="J56" i="7" s="1"/>
  <c r="J54" i="7"/>
  <c r="K31" i="7"/>
  <c r="H21" i="3" l="1"/>
  <c r="H19" i="3"/>
  <c r="H18" i="3"/>
  <c r="H16" i="3"/>
  <c r="H14" i="3"/>
  <c r="H12" i="3"/>
  <c r="I20" i="3"/>
  <c r="I17" i="3"/>
  <c r="I15" i="3"/>
  <c r="I13" i="3"/>
  <c r="I11" i="3"/>
  <c r="H49" i="3"/>
  <c r="H48" i="3"/>
  <c r="H44" i="3"/>
  <c r="H43" i="3"/>
  <c r="H41" i="3"/>
  <c r="H37" i="3"/>
  <c r="H32" i="3"/>
  <c r="H13" i="6"/>
  <c r="H10" i="6"/>
  <c r="H9" i="6"/>
  <c r="H8" i="6"/>
  <c r="J52" i="7"/>
  <c r="J49" i="7"/>
  <c r="J44" i="7"/>
  <c r="J41" i="7"/>
  <c r="J40" i="7"/>
  <c r="J39" i="7"/>
  <c r="J36" i="7"/>
  <c r="J35" i="7"/>
  <c r="J34" i="7"/>
  <c r="J33" i="7"/>
  <c r="J32" i="7"/>
  <c r="J31" i="7"/>
  <c r="J26" i="7"/>
  <c r="J23" i="7"/>
  <c r="J22" i="7"/>
  <c r="J20" i="7"/>
  <c r="J19" i="7"/>
  <c r="J18" i="7"/>
  <c r="J15" i="7"/>
  <c r="J14" i="7"/>
  <c r="J13" i="7"/>
  <c r="J11" i="7"/>
  <c r="J10" i="7"/>
  <c r="I10" i="3" l="1"/>
  <c r="K51" i="7" l="1"/>
  <c r="K48" i="7"/>
  <c r="J48" i="7" s="1"/>
  <c r="K43" i="7"/>
  <c r="K25" i="7"/>
  <c r="K21" i="7"/>
  <c r="K17" i="7"/>
  <c r="J17" i="7" s="1"/>
  <c r="K9" i="7"/>
  <c r="J19" i="1"/>
  <c r="I52" i="3"/>
  <c r="I51" i="3" s="1"/>
  <c r="I9" i="6"/>
  <c r="I8" i="6" s="1"/>
  <c r="G14" i="6"/>
  <c r="I14" i="6"/>
  <c r="G50" i="3"/>
  <c r="H50" i="3" s="1"/>
  <c r="H19" i="1"/>
  <c r="K47" i="7" l="1"/>
  <c r="J47" i="7" s="1"/>
  <c r="K8" i="7"/>
  <c r="K16" i="7"/>
  <c r="I12" i="6"/>
  <c r="I11" i="6" s="1"/>
  <c r="H14" i="6"/>
  <c r="K42" i="7"/>
  <c r="K50" i="7"/>
  <c r="K46" i="7" s="1"/>
  <c r="G52" i="3"/>
  <c r="G51" i="3" s="1"/>
  <c r="G9" i="6"/>
  <c r="G8" i="6" s="1"/>
  <c r="K6" i="7" l="1"/>
  <c r="H51" i="3"/>
  <c r="H52" i="3"/>
  <c r="J20" i="1"/>
  <c r="G12" i="6"/>
  <c r="H12" i="6" s="1"/>
  <c r="J12" i="7"/>
  <c r="J21" i="1" l="1"/>
  <c r="G11" i="6"/>
  <c r="H11" i="6" s="1"/>
  <c r="H20" i="1"/>
  <c r="H21" i="1" s="1"/>
  <c r="I25" i="7"/>
  <c r="J25" i="7" s="1"/>
  <c r="I21" i="1" l="1"/>
  <c r="I20" i="1"/>
  <c r="F44" i="7"/>
  <c r="F43" i="7" s="1"/>
  <c r="F42" i="7" s="1"/>
  <c r="E43" i="7"/>
  <c r="E42" i="7" s="1"/>
  <c r="J42" i="7" l="1"/>
  <c r="J43" i="7"/>
  <c r="G32" i="7"/>
  <c r="G31" i="7" s="1"/>
  <c r="E22" i="3" l="1"/>
  <c r="G35" i="3" l="1"/>
  <c r="G34" i="3"/>
  <c r="G33" i="3" l="1"/>
  <c r="H13" i="3"/>
  <c r="I47" i="3"/>
  <c r="I46" i="3"/>
  <c r="I40" i="3"/>
  <c r="H35" i="3"/>
  <c r="I34" i="3"/>
  <c r="I31" i="3"/>
  <c r="H31" i="3" s="1"/>
  <c r="I30" i="3"/>
  <c r="H30" i="3" s="1"/>
  <c r="I9" i="7"/>
  <c r="J9" i="7" s="1"/>
  <c r="G46" i="3"/>
  <c r="G47" i="3"/>
  <c r="G40" i="3"/>
  <c r="G39" i="3" s="1"/>
  <c r="G31" i="3"/>
  <c r="G30" i="3"/>
  <c r="E13" i="3"/>
  <c r="E11" i="3"/>
  <c r="E17" i="3"/>
  <c r="H15" i="3"/>
  <c r="H20" i="3"/>
  <c r="H17" i="3"/>
  <c r="H11" i="3"/>
  <c r="H34" i="3" l="1"/>
  <c r="I39" i="3"/>
  <c r="H39" i="3" s="1"/>
  <c r="H40" i="3"/>
  <c r="H46" i="3"/>
  <c r="H47" i="3"/>
  <c r="G45" i="3"/>
  <c r="G29" i="3"/>
  <c r="I29" i="3"/>
  <c r="I28" i="3" l="1"/>
  <c r="H29" i="3"/>
  <c r="H33" i="3"/>
  <c r="H9" i="1"/>
  <c r="H8" i="1" s="1"/>
  <c r="H10" i="3"/>
  <c r="I42" i="3"/>
  <c r="I56" i="3" s="1"/>
  <c r="H45" i="3"/>
  <c r="G42" i="3"/>
  <c r="H13" i="1" s="1"/>
  <c r="G28" i="3"/>
  <c r="F11" i="3"/>
  <c r="F17" i="3"/>
  <c r="E20" i="3"/>
  <c r="E10" i="3" s="1"/>
  <c r="F20" i="3"/>
  <c r="F46" i="3"/>
  <c r="F40" i="3"/>
  <c r="F39" i="3" s="1"/>
  <c r="F30" i="3"/>
  <c r="E54" i="3"/>
  <c r="E53" i="3"/>
  <c r="E49" i="3"/>
  <c r="E48" i="3"/>
  <c r="E47" i="3"/>
  <c r="E44" i="3"/>
  <c r="E43" i="3" s="1"/>
  <c r="E52" i="3"/>
  <c r="E46" i="3"/>
  <c r="E40" i="3"/>
  <c r="E39" i="3" s="1"/>
  <c r="E37" i="3"/>
  <c r="E35" i="3"/>
  <c r="E34" i="3"/>
  <c r="E32" i="3"/>
  <c r="E31" i="3"/>
  <c r="E30" i="3"/>
  <c r="E32" i="7"/>
  <c r="F47" i="3"/>
  <c r="F35" i="3"/>
  <c r="G17" i="7"/>
  <c r="E40" i="7"/>
  <c r="E39" i="7" s="1"/>
  <c r="F34" i="3"/>
  <c r="G51" i="7"/>
  <c r="G50" i="7" s="1"/>
  <c r="G54" i="7"/>
  <c r="G53" i="7" s="1"/>
  <c r="H9" i="7"/>
  <c r="H54" i="7"/>
  <c r="H53" i="7" s="1"/>
  <c r="H21" i="7"/>
  <c r="H17" i="7"/>
  <c r="H12" i="7"/>
  <c r="E17" i="7"/>
  <c r="F20" i="7"/>
  <c r="F22" i="7"/>
  <c r="F55" i="7"/>
  <c r="F52" i="7"/>
  <c r="F51" i="7" s="1"/>
  <c r="F50" i="7" s="1"/>
  <c r="F41" i="7"/>
  <c r="F40" i="7" s="1"/>
  <c r="F39" i="7" s="1"/>
  <c r="F24" i="7"/>
  <c r="F13" i="7"/>
  <c r="F15" i="7"/>
  <c r="H12" i="1" l="1"/>
  <c r="G56" i="3"/>
  <c r="H42" i="3"/>
  <c r="I13" i="1" s="1"/>
  <c r="J13" i="1"/>
  <c r="J12" i="1"/>
  <c r="H28" i="3"/>
  <c r="I12" i="1" s="1"/>
  <c r="H11" i="1"/>
  <c r="H14" i="1" s="1"/>
  <c r="H30" i="1" s="1"/>
  <c r="I9" i="1"/>
  <c r="I8" i="1"/>
  <c r="J8" i="1"/>
  <c r="J9" i="1"/>
  <c r="F10" i="3"/>
  <c r="F31" i="3"/>
  <c r="F29" i="3" s="1"/>
  <c r="F37" i="3"/>
  <c r="F33" i="3" s="1"/>
  <c r="H8" i="7"/>
  <c r="E45" i="3"/>
  <c r="E51" i="3"/>
  <c r="F45" i="3"/>
  <c r="F42" i="3" s="1"/>
  <c r="E33" i="3"/>
  <c r="E29" i="3"/>
  <c r="G9" i="7"/>
  <c r="H16" i="7"/>
  <c r="H51" i="7"/>
  <c r="H50" i="7" s="1"/>
  <c r="H48" i="7"/>
  <c r="H47" i="7" s="1"/>
  <c r="E21" i="7"/>
  <c r="F49" i="7"/>
  <c r="F48" i="7" s="1"/>
  <c r="F47" i="7" s="1"/>
  <c r="G48" i="7"/>
  <c r="G47" i="7" s="1"/>
  <c r="G46" i="7" s="1"/>
  <c r="E48" i="7"/>
  <c r="E47" i="7" s="1"/>
  <c r="F54" i="7"/>
  <c r="F53" i="7" s="1"/>
  <c r="E51" i="7"/>
  <c r="E50" i="7" s="1"/>
  <c r="F34" i="7"/>
  <c r="F33" i="7"/>
  <c r="F35" i="7"/>
  <c r="F19" i="7"/>
  <c r="G21" i="7"/>
  <c r="G16" i="7" s="1"/>
  <c r="F23" i="7"/>
  <c r="F21" i="7" s="1"/>
  <c r="F18" i="7"/>
  <c r="F14" i="7"/>
  <c r="F12" i="7" s="1"/>
  <c r="F10" i="7"/>
  <c r="G12" i="7"/>
  <c r="F11" i="7"/>
  <c r="E12" i="7"/>
  <c r="I8" i="7"/>
  <c r="J8" i="7" s="1"/>
  <c r="I11" i="1" l="1"/>
  <c r="I14" i="1" s="1"/>
  <c r="J50" i="7"/>
  <c r="J51" i="7"/>
  <c r="I16" i="7"/>
  <c r="J16" i="7" s="1"/>
  <c r="J21" i="7"/>
  <c r="J11" i="1"/>
  <c r="J14" i="1" s="1"/>
  <c r="J30" i="1" s="1"/>
  <c r="I30" i="1" s="1"/>
  <c r="I7" i="7"/>
  <c r="J7" i="7" s="1"/>
  <c r="E28" i="3"/>
  <c r="H7" i="7"/>
  <c r="E42" i="3"/>
  <c r="G8" i="7"/>
  <c r="G7" i="7" s="1"/>
  <c r="G6" i="7" s="1"/>
  <c r="C12" i="5" s="1"/>
  <c r="C11" i="5" s="1"/>
  <c r="C10" i="5" s="1"/>
  <c r="J46" i="7"/>
  <c r="F28" i="3"/>
  <c r="H46" i="7"/>
  <c r="F32" i="7"/>
  <c r="F31" i="7" s="1"/>
  <c r="F46" i="7"/>
  <c r="E54" i="7"/>
  <c r="E53" i="7" s="1"/>
  <c r="E46" i="7" s="1"/>
  <c r="E35" i="7"/>
  <c r="F9" i="7"/>
  <c r="F8" i="7" s="1"/>
  <c r="F17" i="7"/>
  <c r="F16" i="7" s="1"/>
  <c r="E16" i="7"/>
  <c r="I6" i="7" l="1"/>
  <c r="J6" i="7" s="1"/>
  <c r="H6" i="7"/>
  <c r="F12" i="5"/>
  <c r="F7" i="7"/>
  <c r="F6" i="7" s="1"/>
  <c r="E31" i="7"/>
  <c r="E9" i="7"/>
  <c r="E8" i="7" s="1"/>
  <c r="D12" i="5" l="1"/>
  <c r="D11" i="5" s="1"/>
  <c r="D10" i="5" s="1"/>
  <c r="F11" i="5"/>
  <c r="E7" i="7"/>
  <c r="E6" i="7" s="1"/>
  <c r="B12" i="5" s="1"/>
  <c r="B11" i="5" s="1"/>
  <c r="B10" i="5" s="1"/>
  <c r="E12" i="5" l="1"/>
  <c r="F10" i="5"/>
  <c r="E10" i="5" s="1"/>
  <c r="E11" i="5"/>
</calcChain>
</file>

<file path=xl/sharedStrings.xml><?xml version="1.0" encoding="utf-8"?>
<sst xmlns="http://schemas.openxmlformats.org/spreadsheetml/2006/main" count="220" uniqueCount="101">
  <si>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</si>
  <si>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</si>
  <si>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</si>
  <si>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</si>
  <si>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</si>
  <si>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</si>
  <si>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</si>
  <si>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</si>
  <si>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</si>
  <si>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</si>
  <si>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</si>
  <si>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</si>
  <si>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</si>
  <si>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</si>
  <si>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</si>
  <si>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</si>
  <si>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</si>
  <si>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</si>
  <si>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</si>
  <si>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</si>
  <si>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</si>
  <si>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</si>
  <si>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</si>
  <si>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</si>
  <si>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</si>
  <si>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</si>
  <si>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</si>
  <si>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</si>
  <si>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</si>
  <si>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</si>
  <si>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</si>
  <si>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</si>
  <si>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</si>
  <si>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</si>
  <si>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</si>
  <si>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</si>
  <si>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</si>
  <si>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</si>
  <si>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</si>
  <si>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</si>
  <si>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</si>
  <si>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</si>
  <si>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</si>
  <si>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</si>
  <si>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</si>
  <si>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</si>
  <si>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</si>
  <si>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</si>
  <si>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</si>
  <si>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</si>
  <si>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</si>
  <si>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Pomoći-pror.korisnici</t>
  </si>
  <si>
    <t>Prihodi od imovine</t>
  </si>
  <si>
    <t>Opći prihodi i primici-pror.korisnici</t>
  </si>
  <si>
    <t>Prihodi od upravnih i adm.pristojbi, pristojbi po posebnim propisima i naknada</t>
  </si>
  <si>
    <t>Prihodi posebne namjene-pror.korisnici</t>
  </si>
  <si>
    <t>Prihodi od prodaje proizvoda i robe te pruženih usluga i prihodi od donacija</t>
  </si>
  <si>
    <t>Vlastiti prihodi-pror.korisnici</t>
  </si>
  <si>
    <t>Donacije-pror.korisnici</t>
  </si>
  <si>
    <t>Opći prihodi i primici-Grad</t>
  </si>
  <si>
    <t>08 Rekreacija, kultura i religija</t>
  </si>
  <si>
    <t>082 Službe kulture</t>
  </si>
  <si>
    <t>Vlastiti prihodi-proračunski korisnici</t>
  </si>
  <si>
    <t>Izvor financiranja 22</t>
  </si>
  <si>
    <t>Financijski  rashodi</t>
  </si>
  <si>
    <t>Rashodi za nabavu neproizvedene dugotrajne imovine</t>
  </si>
  <si>
    <t>Izvor financiranja 12</t>
  </si>
  <si>
    <t>Opći prihodi i primici-proračunski korisnici</t>
  </si>
  <si>
    <t>Rasdodi za nabavu proizvedene dugotrajne imovine</t>
  </si>
  <si>
    <t>Rashodi za dodatna ulaganja na nefinancijskoj imovini</t>
  </si>
  <si>
    <t>PROGRAM 2005</t>
  </si>
  <si>
    <t>JAVNE POTREBE U KULTURI</t>
  </si>
  <si>
    <t>Aktivnost A200501</t>
  </si>
  <si>
    <t>REDOVNA DJELATNOST USTANOVA U KULTURI</t>
  </si>
  <si>
    <t>Aktivnost A200502</t>
  </si>
  <si>
    <t>AKTIVNOSTI VEZANE UZ PROVOĐENJE PROGRAMSKE DJELATNOSTI USTANOVA U KULTURI</t>
  </si>
  <si>
    <t>Izvor financiranja 43</t>
  </si>
  <si>
    <t>Pomoći - proračunski korisnici</t>
  </si>
  <si>
    <t>Izvor financiranja 52</t>
  </si>
  <si>
    <t>Donacije-proračunski korisnici</t>
  </si>
  <si>
    <t>288.937
2.176.995</t>
  </si>
  <si>
    <t>261.828
1.972.746</t>
  </si>
  <si>
    <t>30.823
232.235</t>
  </si>
  <si>
    <t>-3.714
-27.986</t>
  </si>
  <si>
    <t>12.358
93.113</t>
  </si>
  <si>
    <t>8.644
65.127</t>
  </si>
  <si>
    <t>306.866
2.312.085</t>
  </si>
  <si>
    <t>315.510
2.377.212</t>
  </si>
  <si>
    <t>313.348
2.360.923</t>
  </si>
  <si>
    <t>2.162
16.289</t>
  </si>
  <si>
    <t>-8.644
-65.127</t>
  </si>
  <si>
    <t>Izvršenje 2022.</t>
  </si>
  <si>
    <t>Plan 2023.</t>
  </si>
  <si>
    <t>EUR</t>
  </si>
  <si>
    <t>Izvor financiranja 81</t>
  </si>
  <si>
    <t>Povećanje / smanjenje</t>
  </si>
  <si>
    <t>III. IZMJENA FINANCIJSKOG PLANA
 PUČKOG OTVORENOG UČILIŠTA KRAPINA ZA 2025. GODINU</t>
  </si>
  <si>
    <t>Izvor financiranja 37</t>
  </si>
  <si>
    <t>Prihodi za posebne namjene-proračunski korisnici</t>
  </si>
  <si>
    <t>Plan za 2025. - 
II. Izmjena</t>
  </si>
  <si>
    <t>Plan - III. izmjena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</si>
</sst>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indexed="8"/>
      <name val="Arial"/>
      <family val="2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0" borderId="0" xfId="0" applyFont="1"/>
    <xf numFmtId="0" fontId="1" fillId="0" borderId="0" xfId="0" applyFon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0" xfId="0" applyFont="1"/>
    <xf numFmtId="0" fontId="6" fillId="0" borderId="3" xfId="0" applyFont="1" applyBorder="1" applyAlignment="1">
      <alignment horizontal="left" vertical="center" wrapText="1"/>
    </xf>
    <xf numFmtId="0" fontId="18" fillId="0" borderId="0" xfId="0" applyFont="1"/>
    <xf numFmtId="4" fontId="3" fillId="0" borderId="0" xfId="0" applyNumberFormat="1" applyFont="1" applyAlignment="1">
      <alignment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left" vertical="center" wrapText="1"/>
    </xf>
    <xf numFmtId="0" fontId="0" fillId="5" borderId="0" xfId="0" applyFill="1"/>
    <xf numFmtId="3" fontId="0" fillId="0" borderId="0" xfId="0" applyNumberFormat="1"/>
    <xf numFmtId="3" fontId="0" fillId="5" borderId="0" xfId="0" applyNumberFormat="1" applyFill="1"/>
    <xf numFmtId="3" fontId="6" fillId="0" borderId="3" xfId="0" applyNumberFormat="1" applyFont="1" applyBorder="1" applyAlignment="1">
      <alignment horizontal="right" wrapText="1"/>
    </xf>
    <xf numFmtId="3" fontId="1" fillId="0" borderId="0" xfId="0" applyNumberFormat="1" applyFont="1"/>
    <xf numFmtId="3" fontId="18" fillId="0" borderId="0" xfId="0" applyNumberFormat="1" applyFont="1"/>
    <xf numFmtId="3" fontId="17" fillId="0" borderId="0" xfId="0" applyNumberFormat="1" applyFont="1"/>
    <xf numFmtId="164" fontId="0" fillId="0" borderId="0" xfId="0" applyNumberFormat="1"/>
    <xf numFmtId="3" fontId="9" fillId="3" borderId="2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6" fillId="0" borderId="1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left"/>
    </xf>
    <xf numFmtId="3" fontId="6" fillId="2" borderId="3" xfId="0" applyNumberFormat="1" applyFont="1" applyFill="1" applyBorder="1" applyAlignment="1">
      <alignment horizontal="center" vertical="center" wrapText="1"/>
    </xf>
    <xf numFmtId="3" fontId="2" fillId="0" borderId="0" xfId="0" quotePrefix="1" applyNumberFormat="1" applyFont="1" applyAlignment="1">
      <alignment horizontal="center" vertical="center" wrapText="1"/>
    </xf>
    <xf numFmtId="3" fontId="7" fillId="0" borderId="0" xfId="0" quotePrefix="1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49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4" fontId="6" fillId="0" borderId="4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20" fillId="0" borderId="3" xfId="0" applyNumberFormat="1" applyFont="1" applyBorder="1"/>
    <xf numFmtId="4" fontId="19" fillId="0" borderId="3" xfId="0" applyNumberFormat="1" applyFont="1" applyBorder="1"/>
    <xf numFmtId="4" fontId="22" fillId="6" borderId="0" xfId="0" applyNumberFormat="1" applyFont="1" applyFill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left" vertical="center" wrapText="1"/>
    </xf>
    <xf numFmtId="4" fontId="10" fillId="2" borderId="3" xfId="0" quotePrefix="1" applyNumberFormat="1" applyFont="1" applyFill="1" applyBorder="1" applyAlignment="1">
      <alignment horizontal="left" vertical="center"/>
    </xf>
    <xf numFmtId="4" fontId="11" fillId="2" borderId="3" xfId="0" quotePrefix="1" applyNumberFormat="1" applyFont="1" applyFill="1" applyBorder="1" applyAlignment="1">
      <alignment horizontal="left" vertical="center"/>
    </xf>
    <xf numFmtId="4" fontId="21" fillId="2" borderId="3" xfId="0" quotePrefix="1" applyNumberFormat="1" applyFont="1" applyFill="1" applyBorder="1" applyAlignment="1">
      <alignment horizontal="left" vertical="center"/>
    </xf>
    <xf numFmtId="4" fontId="10" fillId="2" borderId="3" xfId="0" quotePrefix="1" applyNumberFormat="1" applyFont="1" applyFill="1" applyBorder="1" applyAlignment="1">
      <alignment horizontal="left" vertical="center" wrapText="1"/>
    </xf>
    <xf numFmtId="4" fontId="21" fillId="2" borderId="3" xfId="0" quotePrefix="1" applyNumberFormat="1" applyFont="1" applyFill="1" applyBorder="1" applyAlignment="1">
      <alignment horizontal="left" vertical="center" wrapText="1"/>
    </xf>
    <xf numFmtId="4" fontId="11" fillId="2" borderId="3" xfId="0" quotePrefix="1" applyNumberFormat="1" applyFont="1" applyFill="1" applyBorder="1" applyAlignment="1">
      <alignment horizontal="left" vertical="center" wrapText="1"/>
    </xf>
    <xf numFmtId="4" fontId="11" fillId="5" borderId="3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23" fillId="2" borderId="3" xfId="0" applyNumberFormat="1" applyFont="1" applyFill="1" applyBorder="1" applyAlignment="1">
      <alignment horizontal="right"/>
    </xf>
    <xf numFmtId="3" fontId="11" fillId="5" borderId="3" xfId="0" applyNumberFormat="1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left" vertical="center" wrapText="1"/>
    </xf>
    <xf numFmtId="3" fontId="9" fillId="2" borderId="3" xfId="0" quotePrefix="1" applyNumberFormat="1" applyFont="1" applyFill="1" applyBorder="1" applyAlignment="1">
      <alignment horizontal="left" vertical="center"/>
    </xf>
    <xf numFmtId="3" fontId="10" fillId="2" borderId="3" xfId="0" quotePrefix="1" applyNumberFormat="1" applyFont="1" applyFill="1" applyBorder="1" applyAlignment="1">
      <alignment horizontal="left" vertical="center"/>
    </xf>
    <xf numFmtId="3" fontId="11" fillId="2" borderId="3" xfId="0" quotePrefix="1" applyNumberFormat="1" applyFont="1" applyFill="1" applyBorder="1" applyAlignment="1">
      <alignment horizontal="left" vertical="center"/>
    </xf>
    <xf numFmtId="3" fontId="21" fillId="2" borderId="3" xfId="0" quotePrefix="1" applyNumberFormat="1" applyFont="1" applyFill="1" applyBorder="1" applyAlignment="1">
      <alignment horizontal="left" vertical="center"/>
    </xf>
    <xf numFmtId="3" fontId="11" fillId="5" borderId="3" xfId="0" applyNumberFormat="1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9" fillId="2" borderId="3" xfId="0" quotePrefix="1" applyNumberFormat="1" applyFont="1" applyFill="1" applyBorder="1" applyAlignment="1">
      <alignment horizontal="left" vertical="center"/>
    </xf>
    <xf numFmtId="1" fontId="10" fillId="2" borderId="3" xfId="0" quotePrefix="1" applyNumberFormat="1" applyFont="1" applyFill="1" applyBorder="1" applyAlignment="1">
      <alignment horizontal="left" vertical="center"/>
    </xf>
    <xf numFmtId="4" fontId="23" fillId="0" borderId="3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 wrapText="1"/>
    </xf>
    <xf numFmtId="4" fontId="3" fillId="0" borderId="6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5" fillId="0" borderId="0" xfId="0" applyNumberFormat="1" applyFont="1" applyAlignment="1">
      <alignment horizontal="right"/>
    </xf>
    <xf numFmtId="4" fontId="24" fillId="0" borderId="3" xfId="0" applyNumberFormat="1" applyFont="1" applyBorder="1" applyAlignment="1">
      <alignment horizontal="right"/>
    </xf>
    <xf numFmtId="4" fontId="9" fillId="5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 wrapText="1"/>
    </xf>
    <xf numFmtId="4" fontId="9" fillId="0" borderId="3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0" fillId="5" borderId="0" xfId="0" applyNumberFormat="1" applyFill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 wrapText="1"/>
    </xf>
    <xf numFmtId="3" fontId="9" fillId="3" borderId="2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/>
    </xf>
    <xf numFmtId="3" fontId="11" fillId="0" borderId="1" xfId="0" quotePrefix="1" applyNumberFormat="1" applyFont="1" applyBorder="1" applyAlignment="1">
      <alignment horizontal="left" vertical="center"/>
    </xf>
    <xf numFmtId="3" fontId="11" fillId="3" borderId="1" xfId="0" quotePrefix="1" applyNumberFormat="1" applyFont="1" applyFill="1" applyBorder="1" applyAlignment="1">
      <alignment horizontal="left" vertical="center" wrapText="1"/>
    </xf>
    <xf numFmtId="3" fontId="11" fillId="0" borderId="1" xfId="0" quotePrefix="1" applyNumberFormat="1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3" fontId="5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wrapText="1"/>
    </xf>
    <xf numFmtId="3" fontId="6" fillId="4" borderId="1" xfId="0" applyNumberFormat="1" applyFont="1" applyFill="1" applyBorder="1" applyAlignment="1">
      <alignment horizontal="left" vertical="center" wrapText="1"/>
    </xf>
    <xf numFmtId="3" fontId="6" fillId="4" borderId="2" xfId="0" applyNumberFormat="1" applyFont="1" applyFill="1" applyBorder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Normal="100" workbookViewId="0">
      <selection activeCell="J36" sqref="J36"/>
    </sheetView>
  </sheetViews>
  <sheetFormatPr defaultRowHeight="15" x14ac:dyDescent="0.25"/>
  <cols>
    <col min="5" max="5" width="25.28515625" customWidth="1"/>
    <col min="6" max="7" width="25.28515625" hidden="1" customWidth="1"/>
    <col min="8" max="10" width="25.28515625" customWidth="1"/>
  </cols>
  <sheetData>
    <row r="1" spans="1:14" ht="42" customHeight="1" x14ac:dyDescent="0.25">
      <c r="A1" s="137" t="s">
        <v>96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37" t="s">
        <v>33</v>
      </c>
      <c r="B3" s="137"/>
      <c r="C3" s="137"/>
      <c r="D3" s="137"/>
      <c r="E3" s="137"/>
      <c r="F3" s="137"/>
      <c r="G3" s="137"/>
      <c r="H3" s="137"/>
      <c r="I3" s="138"/>
      <c r="J3" s="138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4" ht="18" customHeight="1" x14ac:dyDescent="0.25">
      <c r="A5" s="137" t="s">
        <v>41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14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93</v>
      </c>
    </row>
    <row r="7" spans="1:14" ht="25.5" x14ac:dyDescent="0.25">
      <c r="A7" s="24"/>
      <c r="B7" s="25"/>
      <c r="C7" s="25"/>
      <c r="D7" s="26"/>
      <c r="E7" s="27"/>
      <c r="F7" s="3" t="s">
        <v>43</v>
      </c>
      <c r="G7" s="3" t="s">
        <v>44</v>
      </c>
      <c r="H7" s="81" t="s">
        <v>99</v>
      </c>
      <c r="I7" s="19" t="s">
        <v>95</v>
      </c>
      <c r="J7" s="19" t="s">
        <v>100</v>
      </c>
      <c r="L7" s="55"/>
      <c r="M7" s="55"/>
      <c r="N7" s="55"/>
    </row>
    <row r="8" spans="1:14" ht="26.25" x14ac:dyDescent="0.25">
      <c r="A8" s="139" t="s">
        <v>0</v>
      </c>
      <c r="B8" s="140"/>
      <c r="C8" s="140"/>
      <c r="D8" s="140"/>
      <c r="E8" s="141"/>
      <c r="F8" s="64" t="s">
        <v>80</v>
      </c>
      <c r="G8" s="64" t="s">
        <v>86</v>
      </c>
      <c r="H8" s="96">
        <f>H9+H10</f>
        <v>795428.5</v>
      </c>
      <c r="I8" s="96">
        <f>' Račun prihoda i rashoda'!H10</f>
        <v>2200</v>
      </c>
      <c r="J8" s="96">
        <f>' Račun prihoda i rashoda'!I10</f>
        <v>797628.5</v>
      </c>
      <c r="L8" s="55"/>
      <c r="M8" s="55"/>
      <c r="N8" s="55"/>
    </row>
    <row r="9" spans="1:14" ht="26.25" x14ac:dyDescent="0.25">
      <c r="A9" s="142" t="s">
        <v>1</v>
      </c>
      <c r="B9" s="143"/>
      <c r="C9" s="143"/>
      <c r="D9" s="143"/>
      <c r="E9" s="144"/>
      <c r="F9" s="57" t="s">
        <v>80</v>
      </c>
      <c r="G9" s="57" t="s">
        <v>86</v>
      </c>
      <c r="H9" s="97">
        <f>' Račun prihoda i rashoda'!G10</f>
        <v>795428.5</v>
      </c>
      <c r="I9" s="97">
        <f>' Račun prihoda i rashoda'!H10</f>
        <v>2200</v>
      </c>
      <c r="J9" s="97">
        <f>' Račun prihoda i rashoda'!I10</f>
        <v>797628.5</v>
      </c>
      <c r="L9" s="55"/>
      <c r="M9" s="55"/>
      <c r="N9" s="55"/>
    </row>
    <row r="10" spans="1:14" ht="26.25" customHeight="1" x14ac:dyDescent="0.25">
      <c r="A10" s="145" t="s">
        <v>2</v>
      </c>
      <c r="B10" s="144"/>
      <c r="C10" s="144"/>
      <c r="D10" s="144"/>
      <c r="E10" s="144"/>
      <c r="F10" s="29">
        <v>0</v>
      </c>
      <c r="G10" s="29">
        <v>0</v>
      </c>
      <c r="H10" s="98">
        <v>0</v>
      </c>
      <c r="I10" s="98">
        <v>0</v>
      </c>
      <c r="J10" s="98">
        <v>0</v>
      </c>
      <c r="L10" s="55"/>
      <c r="M10" s="55"/>
      <c r="N10" s="55"/>
    </row>
    <row r="11" spans="1:14" ht="26.25" x14ac:dyDescent="0.25">
      <c r="A11" s="63" t="s">
        <v>3</v>
      </c>
      <c r="B11" s="62"/>
      <c r="C11" s="62"/>
      <c r="D11" s="62"/>
      <c r="E11" s="62"/>
      <c r="F11" s="28">
        <v>292651.27146525984</v>
      </c>
      <c r="G11" s="64" t="s">
        <v>87</v>
      </c>
      <c r="H11" s="96">
        <f>H12+H13</f>
        <v>834793.01</v>
      </c>
      <c r="I11" s="96">
        <f t="shared" ref="I11:J11" si="0">I12+I13</f>
        <v>2200</v>
      </c>
      <c r="J11" s="96">
        <f t="shared" si="0"/>
        <v>836993.01</v>
      </c>
      <c r="L11" s="55"/>
      <c r="M11" s="55"/>
      <c r="N11" s="55"/>
    </row>
    <row r="12" spans="1:14" ht="26.25" x14ac:dyDescent="0.25">
      <c r="A12" s="147" t="s">
        <v>4</v>
      </c>
      <c r="B12" s="143"/>
      <c r="C12" s="143"/>
      <c r="D12" s="143"/>
      <c r="E12" s="143"/>
      <c r="F12" s="57" t="s">
        <v>81</v>
      </c>
      <c r="G12" s="57" t="s">
        <v>88</v>
      </c>
      <c r="H12" s="97">
        <f>' Račun prihoda i rashoda'!G28</f>
        <v>581797.01</v>
      </c>
      <c r="I12" s="97">
        <f>' Račun prihoda i rashoda'!H28</f>
        <v>2000</v>
      </c>
      <c r="J12" s="97">
        <f>' Račun prihoda i rashoda'!I28</f>
        <v>583797.01</v>
      </c>
    </row>
    <row r="13" spans="1:14" ht="26.25" x14ac:dyDescent="0.25">
      <c r="A13" s="145" t="s">
        <v>5</v>
      </c>
      <c r="B13" s="144"/>
      <c r="C13" s="144"/>
      <c r="D13" s="144"/>
      <c r="E13" s="144"/>
      <c r="F13" s="57" t="s">
        <v>82</v>
      </c>
      <c r="G13" s="57" t="s">
        <v>89</v>
      </c>
      <c r="H13" s="97">
        <f>' Račun prihoda i rashoda'!G42</f>
        <v>252996</v>
      </c>
      <c r="I13" s="97">
        <f>' Račun prihoda i rashoda'!H42</f>
        <v>200</v>
      </c>
      <c r="J13" s="97">
        <f>' Račun prihoda i rashoda'!I42</f>
        <v>253196</v>
      </c>
    </row>
    <row r="14" spans="1:14" ht="26.25" x14ac:dyDescent="0.25">
      <c r="A14" s="146" t="s">
        <v>6</v>
      </c>
      <c r="B14" s="140"/>
      <c r="C14" s="140"/>
      <c r="D14" s="140"/>
      <c r="E14" s="140"/>
      <c r="F14" s="76" t="s">
        <v>83</v>
      </c>
      <c r="G14" s="76" t="s">
        <v>90</v>
      </c>
      <c r="H14" s="96">
        <f>H8-H11</f>
        <v>-39364.510000000009</v>
      </c>
      <c r="I14" s="96">
        <f t="shared" ref="I14:J14" si="1">I8-I11</f>
        <v>0</v>
      </c>
      <c r="J14" s="96">
        <f t="shared" si="1"/>
        <v>-39364.510000000009</v>
      </c>
    </row>
    <row r="15" spans="1:14" ht="18" x14ac:dyDescent="0.25">
      <c r="A15" s="65"/>
      <c r="B15" s="66"/>
      <c r="C15" s="66"/>
      <c r="D15" s="66"/>
      <c r="E15" s="66"/>
      <c r="F15" s="66"/>
      <c r="G15" s="66"/>
      <c r="H15" s="67"/>
      <c r="I15" s="67"/>
      <c r="J15" s="67"/>
    </row>
    <row r="16" spans="1:14" ht="18" customHeight="1" x14ac:dyDescent="0.25">
      <c r="A16" s="149" t="s">
        <v>42</v>
      </c>
      <c r="B16" s="150"/>
      <c r="C16" s="150"/>
      <c r="D16" s="150"/>
      <c r="E16" s="150"/>
      <c r="F16" s="150"/>
      <c r="G16" s="150"/>
      <c r="H16" s="150"/>
      <c r="I16" s="150"/>
      <c r="J16" s="150"/>
    </row>
    <row r="17" spans="1:10" ht="18" x14ac:dyDescent="0.25">
      <c r="A17" s="65"/>
      <c r="B17" s="66"/>
      <c r="C17" s="66"/>
      <c r="D17" s="66"/>
      <c r="E17" s="66"/>
      <c r="F17" s="66"/>
      <c r="G17" s="66"/>
      <c r="H17" s="67"/>
      <c r="I17" s="67"/>
      <c r="J17" s="67"/>
    </row>
    <row r="18" spans="1:10" ht="25.5" x14ac:dyDescent="0.25">
      <c r="A18" s="68"/>
      <c r="B18" s="69"/>
      <c r="C18" s="69"/>
      <c r="D18" s="70"/>
      <c r="E18" s="71"/>
      <c r="F18" s="72" t="s">
        <v>12</v>
      </c>
      <c r="G18" s="72" t="s">
        <v>13</v>
      </c>
      <c r="H18" s="81" t="s">
        <v>99</v>
      </c>
      <c r="I18" s="19" t="s">
        <v>95</v>
      </c>
      <c r="J18" s="19" t="s">
        <v>100</v>
      </c>
    </row>
    <row r="19" spans="1:10" ht="15.75" customHeight="1" x14ac:dyDescent="0.25">
      <c r="A19" s="142" t="s">
        <v>8</v>
      </c>
      <c r="B19" s="157"/>
      <c r="C19" s="157"/>
      <c r="D19" s="157"/>
      <c r="E19" s="158"/>
      <c r="F19" s="29">
        <v>0</v>
      </c>
      <c r="G19" s="29">
        <v>0</v>
      </c>
      <c r="H19" s="29">
        <f>'Račun financiranja'!G10</f>
        <v>0</v>
      </c>
      <c r="I19" s="29">
        <f>J19-H19</f>
        <v>0</v>
      </c>
      <c r="J19" s="29">
        <f>'Račun financiranja'!I10</f>
        <v>0</v>
      </c>
    </row>
    <row r="20" spans="1:10" x14ac:dyDescent="0.25">
      <c r="A20" s="142" t="s">
        <v>9</v>
      </c>
      <c r="B20" s="143"/>
      <c r="C20" s="143"/>
      <c r="D20" s="143"/>
      <c r="E20" s="143"/>
      <c r="F20" s="29">
        <v>0</v>
      </c>
      <c r="G20" s="29">
        <v>0</v>
      </c>
      <c r="H20" s="29">
        <f>'Račun financiranja'!G12</f>
        <v>0</v>
      </c>
      <c r="I20" s="29">
        <f t="shared" ref="I20:I21" si="2">J20-H20</f>
        <v>0</v>
      </c>
      <c r="J20" s="29">
        <f>'Račun financiranja'!I12</f>
        <v>0</v>
      </c>
    </row>
    <row r="21" spans="1:10" x14ac:dyDescent="0.25">
      <c r="A21" s="146" t="s">
        <v>10</v>
      </c>
      <c r="B21" s="140"/>
      <c r="C21" s="140"/>
      <c r="D21" s="140"/>
      <c r="E21" s="140"/>
      <c r="F21" s="28">
        <v>0</v>
      </c>
      <c r="G21" s="28">
        <v>0</v>
      </c>
      <c r="H21" s="28">
        <f>H19-H20</f>
        <v>0</v>
      </c>
      <c r="I21" s="28">
        <f t="shared" si="2"/>
        <v>0</v>
      </c>
      <c r="J21" s="28">
        <f>J19-J20</f>
        <v>0</v>
      </c>
    </row>
    <row r="22" spans="1:10" ht="18" x14ac:dyDescent="0.25">
      <c r="A22" s="73"/>
      <c r="B22" s="66"/>
      <c r="C22" s="66"/>
      <c r="D22" s="66"/>
      <c r="E22" s="66"/>
      <c r="F22" s="66"/>
      <c r="G22" s="66"/>
      <c r="H22" s="67"/>
      <c r="I22" s="67"/>
      <c r="J22" s="67"/>
    </row>
    <row r="23" spans="1:10" ht="18" customHeight="1" x14ac:dyDescent="0.25">
      <c r="A23" s="149" t="s">
        <v>49</v>
      </c>
      <c r="B23" s="150"/>
      <c r="C23" s="150"/>
      <c r="D23" s="150"/>
      <c r="E23" s="150"/>
      <c r="F23" s="150"/>
      <c r="G23" s="150"/>
      <c r="H23" s="150"/>
      <c r="I23" s="150"/>
      <c r="J23" s="150"/>
    </row>
    <row r="24" spans="1:10" ht="18" x14ac:dyDescent="0.25">
      <c r="A24" s="73"/>
      <c r="B24" s="66"/>
      <c r="C24" s="66"/>
      <c r="D24" s="66"/>
      <c r="E24" s="66"/>
      <c r="F24" s="66"/>
      <c r="G24" s="66"/>
      <c r="H24" s="67"/>
      <c r="I24" s="67"/>
      <c r="J24" s="67"/>
    </row>
    <row r="25" spans="1:10" ht="25.5" x14ac:dyDescent="0.25">
      <c r="A25" s="68"/>
      <c r="B25" s="69"/>
      <c r="C25" s="69"/>
      <c r="D25" s="70"/>
      <c r="E25" s="71"/>
      <c r="F25" s="72" t="s">
        <v>12</v>
      </c>
      <c r="G25" s="72" t="s">
        <v>13</v>
      </c>
      <c r="H25" s="81" t="s">
        <v>99</v>
      </c>
      <c r="I25" s="19" t="s">
        <v>95</v>
      </c>
      <c r="J25" s="19" t="s">
        <v>100</v>
      </c>
    </row>
    <row r="26" spans="1:10" ht="26.25" x14ac:dyDescent="0.25">
      <c r="A26" s="151" t="s">
        <v>45</v>
      </c>
      <c r="B26" s="152"/>
      <c r="C26" s="152"/>
      <c r="D26" s="152"/>
      <c r="E26" s="153"/>
      <c r="F26" s="77" t="s">
        <v>84</v>
      </c>
      <c r="G26" s="77" t="s">
        <v>85</v>
      </c>
      <c r="H26" s="126">
        <v>39364.51</v>
      </c>
      <c r="I26" s="126">
        <f t="shared" ref="I26:I27" si="3">J26-H26</f>
        <v>0</v>
      </c>
      <c r="J26" s="127">
        <v>39364.51</v>
      </c>
    </row>
    <row r="27" spans="1:10" ht="30" customHeight="1" x14ac:dyDescent="0.25">
      <c r="A27" s="154" t="s">
        <v>7</v>
      </c>
      <c r="B27" s="155"/>
      <c r="C27" s="155"/>
      <c r="D27" s="155"/>
      <c r="E27" s="156"/>
      <c r="F27" s="78" t="s">
        <v>84</v>
      </c>
      <c r="G27" s="78" t="s">
        <v>85</v>
      </c>
      <c r="H27" s="128">
        <v>39364.51</v>
      </c>
      <c r="I27" s="128">
        <f t="shared" si="3"/>
        <v>0</v>
      </c>
      <c r="J27" s="129">
        <v>39364.51</v>
      </c>
    </row>
    <row r="28" spans="1:10" x14ac:dyDescent="0.25">
      <c r="A28" s="55"/>
      <c r="B28" s="55"/>
      <c r="C28" s="55"/>
      <c r="D28" s="55"/>
      <c r="E28" s="55"/>
      <c r="F28" s="55"/>
      <c r="G28" s="55"/>
      <c r="H28" s="39"/>
      <c r="I28" s="39"/>
      <c r="J28" s="39"/>
    </row>
    <row r="29" spans="1:10" x14ac:dyDescent="0.25">
      <c r="A29" s="55"/>
      <c r="B29" s="55"/>
      <c r="C29" s="55"/>
      <c r="D29" s="55"/>
      <c r="E29" s="55"/>
      <c r="F29" s="55"/>
      <c r="G29" s="55"/>
      <c r="H29" s="39"/>
      <c r="I29" s="39"/>
      <c r="J29" s="39"/>
    </row>
    <row r="30" spans="1:10" ht="26.25" x14ac:dyDescent="0.25">
      <c r="A30" s="147" t="s">
        <v>11</v>
      </c>
      <c r="B30" s="143"/>
      <c r="C30" s="143"/>
      <c r="D30" s="143"/>
      <c r="E30" s="143"/>
      <c r="F30" s="57" t="s">
        <v>85</v>
      </c>
      <c r="G30" s="29">
        <v>-2.836949974152958E-3</v>
      </c>
      <c r="H30" s="88">
        <f>H14+H21+H27</f>
        <v>0</v>
      </c>
      <c r="I30" s="88">
        <f>J30-H30</f>
        <v>0</v>
      </c>
      <c r="J30" s="88">
        <f>J14+J21+J27</f>
        <v>0</v>
      </c>
    </row>
    <row r="31" spans="1:10" ht="64.5" customHeight="1" x14ac:dyDescent="0.25">
      <c r="A31" s="74"/>
      <c r="B31" s="75"/>
      <c r="C31" s="75"/>
      <c r="D31" s="75"/>
      <c r="E31" s="75"/>
      <c r="F31" s="17"/>
      <c r="G31" s="17"/>
      <c r="H31" s="130"/>
      <c r="I31" s="130"/>
      <c r="J31" s="130"/>
    </row>
    <row r="32" spans="1:10" x14ac:dyDescent="0.25">
      <c r="I32" s="39"/>
    </row>
  </sheetData>
  <mergeCells count="17">
    <mergeCell ref="A23:J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3:J3"/>
    <mergeCell ref="A8:E8"/>
    <mergeCell ref="A9:E9"/>
    <mergeCell ref="A10:E10"/>
    <mergeCell ref="A1:K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view="pageBreakPreview" zoomScaleNormal="100" zoomScaleSheetLayoutView="100" workbookViewId="0">
      <selection activeCell="G27" sqref="G27:I27"/>
    </sheetView>
  </sheetViews>
  <sheetFormatPr defaultRowHeight="15" x14ac:dyDescent="0.25"/>
  <cols>
    <col min="1" max="1" width="7.5703125" bestFit="1" customWidth="1"/>
    <col min="2" max="2" width="5.42578125" customWidth="1"/>
    <col min="3" max="3" width="6.140625" bestFit="1" customWidth="1"/>
    <col min="4" max="4" width="37.85546875" customWidth="1"/>
    <col min="5" max="6" width="25.28515625" hidden="1" customWidth="1"/>
    <col min="7" max="9" width="25.28515625" customWidth="1"/>
    <col min="10" max="10" width="0.28515625" customWidth="1"/>
    <col min="11" max="11" width="9.140625" hidden="1" customWidth="1"/>
    <col min="13" max="13" width="19.140625" customWidth="1"/>
  </cols>
  <sheetData>
    <row r="1" spans="1:13" ht="42" customHeight="1" x14ac:dyDescent="0.25">
      <c r="A1" s="137" t="s">
        <v>96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3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3" ht="15.75" x14ac:dyDescent="0.25">
      <c r="A3" s="137" t="s">
        <v>33</v>
      </c>
      <c r="B3" s="137"/>
      <c r="C3" s="137"/>
      <c r="D3" s="137"/>
      <c r="E3" s="137"/>
      <c r="F3" s="137"/>
      <c r="G3" s="137"/>
      <c r="H3" s="138"/>
      <c r="I3" s="138"/>
    </row>
    <row r="4" spans="1:13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3" ht="18" customHeight="1" x14ac:dyDescent="0.25">
      <c r="A5" s="137" t="s">
        <v>15</v>
      </c>
      <c r="B5" s="148"/>
      <c r="C5" s="148"/>
      <c r="D5" s="148"/>
      <c r="E5" s="148"/>
      <c r="F5" s="148"/>
      <c r="G5" s="148"/>
      <c r="H5" s="148"/>
      <c r="I5" s="148"/>
    </row>
    <row r="6" spans="1:13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3" ht="15.75" x14ac:dyDescent="0.25">
      <c r="A7" s="137" t="s">
        <v>1</v>
      </c>
      <c r="B7" s="159"/>
      <c r="C7" s="159"/>
      <c r="D7" s="159"/>
      <c r="E7" s="159"/>
      <c r="F7" s="159"/>
      <c r="G7" s="159"/>
      <c r="H7" s="159"/>
      <c r="I7" s="159"/>
    </row>
    <row r="8" spans="1:13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3" ht="25.5" x14ac:dyDescent="0.25">
      <c r="A9" s="19" t="s">
        <v>16</v>
      </c>
      <c r="B9" s="18" t="s">
        <v>17</v>
      </c>
      <c r="C9" s="18" t="s">
        <v>18</v>
      </c>
      <c r="D9" s="18" t="s">
        <v>14</v>
      </c>
      <c r="E9" s="18" t="s">
        <v>91</v>
      </c>
      <c r="F9" s="19" t="s">
        <v>92</v>
      </c>
      <c r="G9" s="81" t="s">
        <v>99</v>
      </c>
      <c r="H9" s="19" t="s">
        <v>95</v>
      </c>
      <c r="I9" s="19" t="s">
        <v>100</v>
      </c>
    </row>
    <row r="10" spans="1:13" s="54" customFormat="1" ht="15.75" customHeight="1" x14ac:dyDescent="0.25">
      <c r="A10" s="113">
        <v>6</v>
      </c>
      <c r="B10" s="113"/>
      <c r="C10" s="113"/>
      <c r="D10" s="99" t="s">
        <v>19</v>
      </c>
      <c r="E10" s="100">
        <f>E11+E17+E20+E22+E13</f>
        <v>288936.89</v>
      </c>
      <c r="F10" s="101">
        <f>F11+F17+F20+F22+F13</f>
        <v>306866.41000000003</v>
      </c>
      <c r="G10" s="101">
        <f>G11+G17+G20+G22+G13+G15</f>
        <v>795428.5</v>
      </c>
      <c r="H10" s="101">
        <f t="shared" ref="H10:H21" si="0">I10-G10</f>
        <v>2200</v>
      </c>
      <c r="I10" s="101">
        <f>I11+I17+I20+I22+I13+I15</f>
        <v>797628.5</v>
      </c>
    </row>
    <row r="11" spans="1:13" s="35" customFormat="1" ht="25.5" x14ac:dyDescent="0.25">
      <c r="A11" s="114"/>
      <c r="B11" s="114">
        <v>63</v>
      </c>
      <c r="C11" s="114"/>
      <c r="D11" s="102" t="s">
        <v>46</v>
      </c>
      <c r="E11" s="82">
        <f>E12</f>
        <v>53609.93</v>
      </c>
      <c r="F11" s="83">
        <f>F12</f>
        <v>3981.68</v>
      </c>
      <c r="G11" s="83">
        <f>G12</f>
        <v>191000</v>
      </c>
      <c r="H11" s="83">
        <f t="shared" si="0"/>
        <v>0</v>
      </c>
      <c r="I11" s="83">
        <f>I12</f>
        <v>191000</v>
      </c>
      <c r="M11" s="58"/>
    </row>
    <row r="12" spans="1:13" s="34" customFormat="1" ht="12.75" x14ac:dyDescent="0.2">
      <c r="A12" s="115"/>
      <c r="B12" s="115"/>
      <c r="C12" s="116">
        <v>43</v>
      </c>
      <c r="D12" s="103" t="s">
        <v>51</v>
      </c>
      <c r="E12" s="36">
        <v>53609.93</v>
      </c>
      <c r="F12" s="37">
        <v>3981.68</v>
      </c>
      <c r="G12" s="37">
        <v>191000</v>
      </c>
      <c r="H12" s="37">
        <f t="shared" si="0"/>
        <v>0</v>
      </c>
      <c r="I12" s="37">
        <v>191000</v>
      </c>
    </row>
    <row r="13" spans="1:13" s="35" customFormat="1" hidden="1" x14ac:dyDescent="0.25">
      <c r="A13" s="117"/>
      <c r="B13" s="117">
        <v>64</v>
      </c>
      <c r="C13" s="118"/>
      <c r="D13" s="105" t="s">
        <v>52</v>
      </c>
      <c r="E13" s="82">
        <f>E14</f>
        <v>6.37</v>
      </c>
      <c r="F13" s="83"/>
      <c r="G13" s="83">
        <f t="shared" ref="G13:I13" si="1">G14</f>
        <v>0</v>
      </c>
      <c r="H13" s="83">
        <f t="shared" si="0"/>
        <v>0</v>
      </c>
      <c r="I13" s="83">
        <f t="shared" si="1"/>
        <v>0</v>
      </c>
    </row>
    <row r="14" spans="1:13" hidden="1" x14ac:dyDescent="0.25">
      <c r="A14" s="115"/>
      <c r="B14" s="117"/>
      <c r="C14" s="116">
        <v>12</v>
      </c>
      <c r="D14" s="106" t="s">
        <v>53</v>
      </c>
      <c r="E14" s="36">
        <v>6.37</v>
      </c>
      <c r="F14" s="37"/>
      <c r="G14" s="37"/>
      <c r="H14" s="37">
        <f t="shared" si="0"/>
        <v>0</v>
      </c>
      <c r="I14" s="37"/>
    </row>
    <row r="15" spans="1:13" s="35" customFormat="1" ht="38.25" hidden="1" x14ac:dyDescent="0.25">
      <c r="A15" s="117"/>
      <c r="B15" s="117">
        <v>65</v>
      </c>
      <c r="C15" s="118"/>
      <c r="D15" s="107" t="s">
        <v>54</v>
      </c>
      <c r="E15" s="82"/>
      <c r="F15" s="83"/>
      <c r="G15" s="83">
        <f>G16</f>
        <v>0</v>
      </c>
      <c r="H15" s="83">
        <f t="shared" si="0"/>
        <v>0</v>
      </c>
      <c r="I15" s="83">
        <f>I16</f>
        <v>0</v>
      </c>
    </row>
    <row r="16" spans="1:13" hidden="1" x14ac:dyDescent="0.25">
      <c r="A16" s="115"/>
      <c r="B16" s="117"/>
      <c r="C16" s="116">
        <v>37</v>
      </c>
      <c r="D16" s="106" t="s">
        <v>55</v>
      </c>
      <c r="E16" s="36"/>
      <c r="F16" s="37"/>
      <c r="G16" s="37"/>
      <c r="H16" s="37">
        <f t="shared" si="0"/>
        <v>0</v>
      </c>
      <c r="I16" s="37"/>
    </row>
    <row r="17" spans="1:13" s="35" customFormat="1" ht="25.5" x14ac:dyDescent="0.25">
      <c r="A17" s="117"/>
      <c r="B17" s="117">
        <v>66</v>
      </c>
      <c r="C17" s="117"/>
      <c r="D17" s="108" t="s">
        <v>56</v>
      </c>
      <c r="E17" s="82">
        <f>E18+E19</f>
        <v>68093.97</v>
      </c>
      <c r="F17" s="83">
        <f>F18+F19</f>
        <v>74362.600000000006</v>
      </c>
      <c r="G17" s="83">
        <f>G18+G19</f>
        <v>178860</v>
      </c>
      <c r="H17" s="83">
        <f t="shared" si="0"/>
        <v>2200</v>
      </c>
      <c r="I17" s="83">
        <f>I18+I19</f>
        <v>181060</v>
      </c>
    </row>
    <row r="18" spans="1:13" x14ac:dyDescent="0.25">
      <c r="A18" s="115"/>
      <c r="B18" s="117"/>
      <c r="C18" s="116">
        <v>22</v>
      </c>
      <c r="D18" s="106" t="s">
        <v>57</v>
      </c>
      <c r="E18" s="36">
        <v>66010.22</v>
      </c>
      <c r="F18" s="37">
        <v>74362.600000000006</v>
      </c>
      <c r="G18" s="37">
        <v>110910</v>
      </c>
      <c r="H18" s="37">
        <f t="shared" si="0"/>
        <v>2000</v>
      </c>
      <c r="I18" s="37">
        <v>112910</v>
      </c>
      <c r="J18" s="39"/>
      <c r="M18" s="55"/>
    </row>
    <row r="19" spans="1:13" x14ac:dyDescent="0.25">
      <c r="A19" s="115"/>
      <c r="B19" s="117"/>
      <c r="C19" s="116">
        <v>52</v>
      </c>
      <c r="D19" s="106" t="s">
        <v>58</v>
      </c>
      <c r="E19" s="36">
        <v>2083.75</v>
      </c>
      <c r="F19" s="37"/>
      <c r="G19" s="37">
        <v>67950</v>
      </c>
      <c r="H19" s="37">
        <f t="shared" si="0"/>
        <v>200</v>
      </c>
      <c r="I19" s="37">
        <v>68150</v>
      </c>
    </row>
    <row r="20" spans="1:13" s="35" customFormat="1" ht="25.5" x14ac:dyDescent="0.25">
      <c r="A20" s="117"/>
      <c r="B20" s="117">
        <v>67</v>
      </c>
      <c r="C20" s="118"/>
      <c r="D20" s="102" t="s">
        <v>47</v>
      </c>
      <c r="E20" s="82">
        <f>E21</f>
        <v>166865.75</v>
      </c>
      <c r="F20" s="83">
        <f>F21</f>
        <v>228522.13</v>
      </c>
      <c r="G20" s="83">
        <f>G21</f>
        <v>425568.5</v>
      </c>
      <c r="H20" s="83">
        <f t="shared" si="0"/>
        <v>0</v>
      </c>
      <c r="I20" s="83">
        <f>I21</f>
        <v>425568.5</v>
      </c>
    </row>
    <row r="21" spans="1:13" x14ac:dyDescent="0.25">
      <c r="A21" s="115"/>
      <c r="B21" s="115"/>
      <c r="C21" s="116">
        <v>11</v>
      </c>
      <c r="D21" s="106" t="s">
        <v>59</v>
      </c>
      <c r="E21" s="36">
        <v>166865.75</v>
      </c>
      <c r="F21" s="37">
        <v>228522.13</v>
      </c>
      <c r="G21" s="37">
        <v>425568.5</v>
      </c>
      <c r="H21" s="37">
        <f t="shared" si="0"/>
        <v>0</v>
      </c>
      <c r="I21" s="37">
        <v>425568.5</v>
      </c>
    </row>
    <row r="22" spans="1:13" s="35" customFormat="1" ht="25.5" hidden="1" x14ac:dyDescent="0.25">
      <c r="A22" s="117"/>
      <c r="B22" s="117">
        <v>68</v>
      </c>
      <c r="C22" s="118"/>
      <c r="D22" s="102" t="s">
        <v>47</v>
      </c>
      <c r="E22" s="82">
        <f>E23</f>
        <v>360.87</v>
      </c>
      <c r="F22" s="83"/>
      <c r="G22" s="83"/>
      <c r="H22" s="83"/>
      <c r="I22" s="83"/>
    </row>
    <row r="23" spans="1:13" hidden="1" x14ac:dyDescent="0.25">
      <c r="A23" s="115"/>
      <c r="B23" s="115"/>
      <c r="C23" s="116">
        <v>22</v>
      </c>
      <c r="D23" s="106" t="s">
        <v>57</v>
      </c>
      <c r="E23" s="36">
        <v>360.87</v>
      </c>
      <c r="F23" s="37"/>
      <c r="G23" s="37"/>
      <c r="H23" s="37"/>
      <c r="I23" s="37"/>
    </row>
    <row r="24" spans="1:13" x14ac:dyDescent="0.25">
      <c r="A24" s="39"/>
      <c r="B24" s="39"/>
      <c r="C24" s="39"/>
      <c r="D24" s="39"/>
      <c r="E24" s="39"/>
      <c r="F24" s="39"/>
      <c r="G24" s="39"/>
      <c r="H24" s="39"/>
      <c r="I24" s="39"/>
    </row>
    <row r="25" spans="1:13" ht="15.75" x14ac:dyDescent="0.25">
      <c r="A25" s="160" t="s">
        <v>21</v>
      </c>
      <c r="B25" s="161"/>
      <c r="C25" s="161"/>
      <c r="D25" s="161"/>
      <c r="E25" s="161"/>
      <c r="F25" s="161"/>
      <c r="G25" s="161"/>
      <c r="H25" s="161"/>
      <c r="I25" s="161"/>
    </row>
    <row r="26" spans="1:13" ht="18" x14ac:dyDescent="0.25">
      <c r="A26" s="79"/>
      <c r="B26" s="79"/>
      <c r="C26" s="79"/>
      <c r="D26" s="79"/>
      <c r="E26" s="79"/>
      <c r="F26" s="79"/>
      <c r="G26" s="79"/>
      <c r="H26" s="50"/>
      <c r="I26" s="50"/>
    </row>
    <row r="27" spans="1:13" ht="25.5" x14ac:dyDescent="0.25">
      <c r="A27" s="81" t="s">
        <v>16</v>
      </c>
      <c r="B27" s="80" t="s">
        <v>17</v>
      </c>
      <c r="C27" s="80" t="s">
        <v>18</v>
      </c>
      <c r="D27" s="80" t="s">
        <v>22</v>
      </c>
      <c r="E27" s="80" t="s">
        <v>12</v>
      </c>
      <c r="F27" s="81" t="s">
        <v>13</v>
      </c>
      <c r="G27" s="81" t="s">
        <v>99</v>
      </c>
      <c r="H27" s="19" t="s">
        <v>95</v>
      </c>
      <c r="I27" s="19" t="s">
        <v>100</v>
      </c>
      <c r="L27" s="55"/>
      <c r="M27" s="55"/>
    </row>
    <row r="28" spans="1:13" s="54" customFormat="1" ht="15.75" customHeight="1" x14ac:dyDescent="0.25">
      <c r="A28" s="113">
        <v>3</v>
      </c>
      <c r="B28" s="113"/>
      <c r="C28" s="113"/>
      <c r="D28" s="99" t="s">
        <v>23</v>
      </c>
      <c r="E28" s="100">
        <f>E29+E33+E39</f>
        <v>261828.39738071538</v>
      </c>
      <c r="F28" s="101">
        <f>F29+F33+F39</f>
        <v>392056.77</v>
      </c>
      <c r="G28" s="101">
        <f>G29+G33+G39</f>
        <v>581797.01</v>
      </c>
      <c r="H28" s="101">
        <f t="shared" ref="H28:H52" si="2">I28-G28</f>
        <v>2000</v>
      </c>
      <c r="I28" s="101">
        <f>I29+I33+I39</f>
        <v>583797.01</v>
      </c>
      <c r="L28" s="56"/>
      <c r="M28" s="56"/>
    </row>
    <row r="29" spans="1:13" s="35" customFormat="1" ht="15.75" customHeight="1" x14ac:dyDescent="0.25">
      <c r="A29" s="114"/>
      <c r="B29" s="114">
        <v>31</v>
      </c>
      <c r="C29" s="114"/>
      <c r="D29" s="102" t="s">
        <v>24</v>
      </c>
      <c r="E29" s="82">
        <f>E30+E31+E32</f>
        <v>108462.67312230407</v>
      </c>
      <c r="F29" s="83">
        <f>F30+F31+F32</f>
        <v>148366</v>
      </c>
      <c r="G29" s="83">
        <f>G30+G31+G32</f>
        <v>202800</v>
      </c>
      <c r="H29" s="83">
        <f t="shared" si="2"/>
        <v>0</v>
      </c>
      <c r="I29" s="83">
        <f t="shared" ref="I29" si="3">I30+I31+I32</f>
        <v>202800</v>
      </c>
      <c r="M29" s="58"/>
    </row>
    <row r="30" spans="1:13" x14ac:dyDescent="0.25">
      <c r="A30" s="115"/>
      <c r="B30" s="115"/>
      <c r="C30" s="116">
        <v>12</v>
      </c>
      <c r="D30" s="103" t="s">
        <v>67</v>
      </c>
      <c r="E30" s="36">
        <f>'POSEBNI DIO'!E10</f>
        <v>92540.98</v>
      </c>
      <c r="F30" s="37">
        <f>'POSEBNI DIO'!G10</f>
        <v>148366</v>
      </c>
      <c r="G30" s="37">
        <f>'POSEBNI DIO'!I10</f>
        <v>201900</v>
      </c>
      <c r="H30" s="37">
        <f t="shared" si="2"/>
        <v>0</v>
      </c>
      <c r="I30" s="37">
        <f>'POSEBNI DIO'!K10</f>
        <v>201900</v>
      </c>
      <c r="M30" s="55"/>
    </row>
    <row r="31" spans="1:13" x14ac:dyDescent="0.25">
      <c r="A31" s="115"/>
      <c r="B31" s="115"/>
      <c r="C31" s="116">
        <v>22</v>
      </c>
      <c r="D31" s="103" t="s">
        <v>62</v>
      </c>
      <c r="E31" s="36">
        <f>'POSEBNI DIO'!E18</f>
        <v>9285.5531223040707</v>
      </c>
      <c r="F31" s="37">
        <f>'POSEBNI DIO'!G18</f>
        <v>0</v>
      </c>
      <c r="G31" s="37">
        <f>'POSEBNI DIO'!I18</f>
        <v>900</v>
      </c>
      <c r="H31" s="37">
        <f t="shared" si="2"/>
        <v>0</v>
      </c>
      <c r="I31" s="37">
        <f>'POSEBNI DIO'!K18</f>
        <v>900</v>
      </c>
    </row>
    <row r="32" spans="1:13" hidden="1" x14ac:dyDescent="0.25">
      <c r="A32" s="115"/>
      <c r="B32" s="115"/>
      <c r="C32" s="116">
        <v>43</v>
      </c>
      <c r="D32" s="103" t="s">
        <v>77</v>
      </c>
      <c r="E32" s="36">
        <f>'POSEBNI DIO'!E33</f>
        <v>6636.14</v>
      </c>
      <c r="F32" s="37"/>
      <c r="G32" s="37"/>
      <c r="H32" s="37">
        <f t="shared" si="2"/>
        <v>0</v>
      </c>
      <c r="I32" s="37"/>
    </row>
    <row r="33" spans="1:13" s="35" customFormat="1" x14ac:dyDescent="0.25">
      <c r="A33" s="117"/>
      <c r="B33" s="117">
        <v>32</v>
      </c>
      <c r="C33" s="118"/>
      <c r="D33" s="104" t="s">
        <v>36</v>
      </c>
      <c r="E33" s="82">
        <f>E34+E35+E37</f>
        <v>152674.10570376267</v>
      </c>
      <c r="F33" s="83">
        <f>F34+F35+F37</f>
        <v>242953.77</v>
      </c>
      <c r="G33" s="83">
        <f>G34+G35+G37+G38</f>
        <v>377582.01</v>
      </c>
      <c r="H33" s="83">
        <f t="shared" si="2"/>
        <v>2000</v>
      </c>
      <c r="I33" s="83">
        <f>I34+I35+I37+I38+I36</f>
        <v>379582.01</v>
      </c>
      <c r="M33" s="58"/>
    </row>
    <row r="34" spans="1:13" x14ac:dyDescent="0.25">
      <c r="A34" s="115"/>
      <c r="B34" s="115"/>
      <c r="C34" s="116">
        <v>12</v>
      </c>
      <c r="D34" s="103" t="s">
        <v>67</v>
      </c>
      <c r="E34" s="36">
        <f>'POSEBNI DIO'!E11+'POSEBNI DIO'!E49</f>
        <v>68111.620841462602</v>
      </c>
      <c r="F34" s="37">
        <f>'POSEBNI DIO'!G11+'POSEBNI DIO'!G49</f>
        <v>144080</v>
      </c>
      <c r="G34" s="37">
        <f>'POSEBNI DIO'!I11+'POSEBNI DIO'!I49</f>
        <v>188668.5</v>
      </c>
      <c r="H34" s="37">
        <f t="shared" si="2"/>
        <v>0</v>
      </c>
      <c r="I34" s="37">
        <f>'POSEBNI DIO'!K11+'POSEBNI DIO'!K49</f>
        <v>188668.5</v>
      </c>
    </row>
    <row r="35" spans="1:13" x14ac:dyDescent="0.25">
      <c r="A35" s="115"/>
      <c r="B35" s="115"/>
      <c r="C35" s="116">
        <v>22</v>
      </c>
      <c r="D35" s="103" t="s">
        <v>62</v>
      </c>
      <c r="E35" s="36">
        <f>'POSEBNI DIO'!E19+'POSEBNI DIO'!E52</f>
        <v>56833.373166102596</v>
      </c>
      <c r="F35" s="37">
        <f>'POSEBNI DIO'!G19+'POSEBNI DIO'!G52</f>
        <v>81485</v>
      </c>
      <c r="G35" s="37">
        <f>'POSEBNI DIO'!I19+'POSEBNI DIO'!I52</f>
        <v>144963.51</v>
      </c>
      <c r="H35" s="37">
        <f t="shared" si="2"/>
        <v>1100</v>
      </c>
      <c r="I35" s="37">
        <f>'POSEBNI DIO'!K19+'POSEBNI DIO'!K52</f>
        <v>146063.51</v>
      </c>
    </row>
    <row r="36" spans="1:13" x14ac:dyDescent="0.25">
      <c r="A36" s="115"/>
      <c r="B36" s="115"/>
      <c r="C36" s="116">
        <v>37</v>
      </c>
      <c r="D36" s="103" t="s">
        <v>98</v>
      </c>
      <c r="E36" s="36"/>
      <c r="F36" s="37"/>
      <c r="G36" s="37">
        <v>0</v>
      </c>
      <c r="H36" s="37">
        <f t="shared" si="2"/>
        <v>900</v>
      </c>
      <c r="I36" s="37">
        <f>'POSEBNI DIO'!K30</f>
        <v>900</v>
      </c>
    </row>
    <row r="37" spans="1:13" x14ac:dyDescent="0.25">
      <c r="A37" s="115"/>
      <c r="B37" s="115"/>
      <c r="C37" s="116">
        <v>43</v>
      </c>
      <c r="D37" s="103" t="s">
        <v>77</v>
      </c>
      <c r="E37" s="36">
        <f>'POSEBNI DIO'!E34+'POSEBNI DIO'!E55</f>
        <v>27729.111696197491</v>
      </c>
      <c r="F37" s="37">
        <f>'POSEBNI DIO'!G34+'POSEBNI DIO'!G55</f>
        <v>17388.77</v>
      </c>
      <c r="G37" s="37">
        <f>'POSEBNI DIO'!I34+'POSEBNI DIO'!I55</f>
        <v>41000</v>
      </c>
      <c r="H37" s="37">
        <f t="shared" si="2"/>
        <v>0</v>
      </c>
      <c r="I37" s="37">
        <f>'POSEBNI DIO'!K34+'POSEBNI DIO'!K55</f>
        <v>41000</v>
      </c>
    </row>
    <row r="38" spans="1:13" x14ac:dyDescent="0.25">
      <c r="A38" s="115"/>
      <c r="B38" s="115"/>
      <c r="C38" s="116">
        <v>52</v>
      </c>
      <c r="D38" s="103" t="s">
        <v>79</v>
      </c>
      <c r="E38" s="36"/>
      <c r="F38" s="37"/>
      <c r="G38" s="37">
        <f>'POSEBNI DIO'!I58</f>
        <v>2950</v>
      </c>
      <c r="H38" s="37">
        <f t="shared" si="2"/>
        <v>0</v>
      </c>
      <c r="I38" s="37">
        <f>'POSEBNI DIO'!K58</f>
        <v>2950</v>
      </c>
    </row>
    <row r="39" spans="1:13" s="35" customFormat="1" x14ac:dyDescent="0.25">
      <c r="A39" s="117"/>
      <c r="B39" s="117">
        <v>34</v>
      </c>
      <c r="C39" s="118"/>
      <c r="D39" s="105" t="s">
        <v>64</v>
      </c>
      <c r="E39" s="82">
        <f>E40</f>
        <v>691.61855464861628</v>
      </c>
      <c r="F39" s="83">
        <f>F40</f>
        <v>737</v>
      </c>
      <c r="G39" s="83">
        <f t="shared" ref="G39:I39" si="4">G40</f>
        <v>1415</v>
      </c>
      <c r="H39" s="83">
        <f t="shared" si="2"/>
        <v>0</v>
      </c>
      <c r="I39" s="83">
        <f t="shared" si="4"/>
        <v>1415</v>
      </c>
    </row>
    <row r="40" spans="1:13" x14ac:dyDescent="0.25">
      <c r="A40" s="115"/>
      <c r="B40" s="117"/>
      <c r="C40" s="116">
        <v>22</v>
      </c>
      <c r="D40" s="103" t="s">
        <v>62</v>
      </c>
      <c r="E40" s="36">
        <f>'POSEBNI DIO'!E20</f>
        <v>691.61855464861628</v>
      </c>
      <c r="F40" s="37">
        <f>'POSEBNI DIO'!G20</f>
        <v>737</v>
      </c>
      <c r="G40" s="37">
        <f>'POSEBNI DIO'!I20</f>
        <v>1415</v>
      </c>
      <c r="H40" s="37">
        <f t="shared" si="2"/>
        <v>0</v>
      </c>
      <c r="I40" s="37">
        <f>'POSEBNI DIO'!K20</f>
        <v>1415</v>
      </c>
    </row>
    <row r="41" spans="1:13" hidden="1" x14ac:dyDescent="0.25">
      <c r="A41" s="115"/>
      <c r="B41" s="117"/>
      <c r="C41" s="116"/>
      <c r="D41" s="103"/>
      <c r="E41" s="36"/>
      <c r="F41" s="37"/>
      <c r="G41" s="37"/>
      <c r="H41" s="37">
        <f t="shared" si="2"/>
        <v>0</v>
      </c>
      <c r="I41" s="37"/>
    </row>
    <row r="42" spans="1:13" ht="25.5" x14ac:dyDescent="0.25">
      <c r="A42" s="119">
        <v>4</v>
      </c>
      <c r="B42" s="119"/>
      <c r="C42" s="119"/>
      <c r="D42" s="109" t="s">
        <v>25</v>
      </c>
      <c r="E42" s="100">
        <f>E43+E45+E51</f>
        <v>30822.874084544426</v>
      </c>
      <c r="F42" s="101">
        <f>F43+F45+F51</f>
        <v>74782.850000000006</v>
      </c>
      <c r="G42" s="101">
        <f>G43+G45+G51</f>
        <v>252996</v>
      </c>
      <c r="H42" s="101">
        <f t="shared" si="2"/>
        <v>200</v>
      </c>
      <c r="I42" s="101">
        <f t="shared" ref="I42" si="5">I43+I45+I51</f>
        <v>253196</v>
      </c>
      <c r="M42" s="39"/>
    </row>
    <row r="43" spans="1:13" s="35" customFormat="1" ht="25.5" hidden="1" x14ac:dyDescent="0.25">
      <c r="A43" s="114"/>
      <c r="B43" s="114">
        <v>41</v>
      </c>
      <c r="C43" s="114"/>
      <c r="D43" s="110" t="s">
        <v>65</v>
      </c>
      <c r="E43" s="82">
        <f>E44</f>
        <v>596.19000000000005</v>
      </c>
      <c r="F43" s="83"/>
      <c r="G43" s="83"/>
      <c r="H43" s="83">
        <f t="shared" si="2"/>
        <v>0</v>
      </c>
      <c r="I43" s="111"/>
    </row>
    <row r="44" spans="1:13" hidden="1" x14ac:dyDescent="0.25">
      <c r="A44" s="115"/>
      <c r="B44" s="115"/>
      <c r="C44" s="116">
        <v>43</v>
      </c>
      <c r="D44" s="103" t="s">
        <v>77</v>
      </c>
      <c r="E44" s="36">
        <f>'POSEBNI DIO'!E36</f>
        <v>596.19000000000005</v>
      </c>
      <c r="F44" s="37"/>
      <c r="G44" s="37"/>
      <c r="H44" s="37">
        <f t="shared" si="2"/>
        <v>0</v>
      </c>
      <c r="I44" s="37"/>
    </row>
    <row r="45" spans="1:13" s="35" customFormat="1" ht="25.5" x14ac:dyDescent="0.25">
      <c r="A45" s="120"/>
      <c r="B45" s="120">
        <v>42</v>
      </c>
      <c r="C45" s="120"/>
      <c r="D45" s="110" t="s">
        <v>48</v>
      </c>
      <c r="E45" s="82">
        <f>E46+E47+E48+E49</f>
        <v>7079.5621136107238</v>
      </c>
      <c r="F45" s="83">
        <f>F46+F47+F48+F49</f>
        <v>74782.850000000006</v>
      </c>
      <c r="G45" s="83">
        <f>G46+G47+G48+G49+G50</f>
        <v>252996</v>
      </c>
      <c r="H45" s="83">
        <f t="shared" si="2"/>
        <v>200</v>
      </c>
      <c r="I45" s="111">
        <f>I46+I47+I48+I49+I50</f>
        <v>253196</v>
      </c>
    </row>
    <row r="46" spans="1:13" hidden="1" x14ac:dyDescent="0.25">
      <c r="A46" s="121"/>
      <c r="B46" s="121"/>
      <c r="C46" s="122">
        <v>12</v>
      </c>
      <c r="D46" s="103" t="s">
        <v>67</v>
      </c>
      <c r="E46" s="36">
        <f>'POSEBNI DIO'!E14</f>
        <v>904.24</v>
      </c>
      <c r="F46" s="37">
        <f>'POSEBNI DIO'!G14</f>
        <v>56000</v>
      </c>
      <c r="G46" s="37">
        <f>'POSEBNI DIO'!I14</f>
        <v>35000</v>
      </c>
      <c r="H46" s="37">
        <f t="shared" si="2"/>
        <v>0</v>
      </c>
      <c r="I46" s="37">
        <f>'POSEBNI DIO'!K14</f>
        <v>35000</v>
      </c>
      <c r="M46" s="58"/>
    </row>
    <row r="47" spans="1:13" x14ac:dyDescent="0.25">
      <c r="A47" s="121"/>
      <c r="B47" s="121"/>
      <c r="C47" s="122">
        <v>22</v>
      </c>
      <c r="D47" s="103" t="s">
        <v>62</v>
      </c>
      <c r="E47" s="36">
        <f>'POSEBNI DIO'!E23</f>
        <v>42.604021501094962</v>
      </c>
      <c r="F47" s="37">
        <f>'POSEBNI DIO'!G23</f>
        <v>18782.849999999999</v>
      </c>
      <c r="G47" s="37">
        <f>'POSEBNI DIO'!I23</f>
        <v>2996</v>
      </c>
      <c r="H47" s="37">
        <f t="shared" si="2"/>
        <v>0</v>
      </c>
      <c r="I47" s="37">
        <f>'POSEBNI DIO'!K23</f>
        <v>2996</v>
      </c>
    </row>
    <row r="48" spans="1:13" x14ac:dyDescent="0.25">
      <c r="A48" s="121"/>
      <c r="B48" s="121"/>
      <c r="C48" s="122">
        <v>43</v>
      </c>
      <c r="D48" s="103" t="s">
        <v>77</v>
      </c>
      <c r="E48" s="36">
        <f>'POSEBNI DIO'!E37</f>
        <v>4048.97</v>
      </c>
      <c r="F48" s="37"/>
      <c r="G48" s="37">
        <f>'POSEBNI DIO'!I37</f>
        <v>150000</v>
      </c>
      <c r="H48" s="37">
        <f t="shared" si="2"/>
        <v>0</v>
      </c>
      <c r="I48" s="37">
        <f>'POSEBNI DIO'!K37</f>
        <v>150000</v>
      </c>
    </row>
    <row r="49" spans="1:9" x14ac:dyDescent="0.25">
      <c r="A49" s="121"/>
      <c r="B49" s="121"/>
      <c r="C49" s="122">
        <v>52</v>
      </c>
      <c r="D49" s="103" t="s">
        <v>79</v>
      </c>
      <c r="E49" s="36">
        <f>'POSEBNI DIO'!E41</f>
        <v>2083.7480921096289</v>
      </c>
      <c r="F49" s="37"/>
      <c r="G49" s="37">
        <f>'POSEBNI DIO'!I41</f>
        <v>65000</v>
      </c>
      <c r="H49" s="37">
        <f t="shared" si="2"/>
        <v>200</v>
      </c>
      <c r="I49" s="37">
        <f>'POSEBNI DIO'!K41</f>
        <v>65200</v>
      </c>
    </row>
    <row r="50" spans="1:9" hidden="1" x14ac:dyDescent="0.25">
      <c r="A50" s="121"/>
      <c r="B50" s="121"/>
      <c r="C50" s="122">
        <v>81</v>
      </c>
      <c r="D50" s="103" t="s">
        <v>38</v>
      </c>
      <c r="E50" s="36"/>
      <c r="F50" s="37"/>
      <c r="G50" s="37">
        <f>'POSEBNI DIO'!I44</f>
        <v>0</v>
      </c>
      <c r="H50" s="37">
        <f t="shared" si="2"/>
        <v>0</v>
      </c>
      <c r="I50" s="37"/>
    </row>
    <row r="51" spans="1:9" s="35" customFormat="1" ht="25.5" x14ac:dyDescent="0.25">
      <c r="A51" s="120"/>
      <c r="B51" s="120">
        <v>45</v>
      </c>
      <c r="C51" s="120"/>
      <c r="D51" s="110" t="s">
        <v>69</v>
      </c>
      <c r="E51" s="82">
        <f>E52+E53+E54</f>
        <v>23147.121970933702</v>
      </c>
      <c r="F51" s="83"/>
      <c r="G51" s="83">
        <f>G52</f>
        <v>0</v>
      </c>
      <c r="H51" s="83">
        <f t="shared" si="2"/>
        <v>0</v>
      </c>
      <c r="I51" s="111">
        <f>I52+I53+I54</f>
        <v>0</v>
      </c>
    </row>
    <row r="52" spans="1:9" x14ac:dyDescent="0.25">
      <c r="A52" s="121"/>
      <c r="B52" s="121"/>
      <c r="C52" s="122">
        <v>12</v>
      </c>
      <c r="D52" s="103" t="s">
        <v>67</v>
      </c>
      <c r="E52" s="36">
        <f>'POSEBNI DIO'!E15</f>
        <v>5308.91</v>
      </c>
      <c r="F52" s="37"/>
      <c r="G52" s="37">
        <f>'POSEBNI DIO'!I15</f>
        <v>0</v>
      </c>
      <c r="H52" s="37">
        <f t="shared" si="2"/>
        <v>0</v>
      </c>
      <c r="I52" s="37">
        <f>'POSEBNI DIO'!K15</f>
        <v>0</v>
      </c>
    </row>
    <row r="53" spans="1:9" hidden="1" x14ac:dyDescent="0.25">
      <c r="A53" s="121"/>
      <c r="B53" s="121"/>
      <c r="C53" s="122">
        <v>22</v>
      </c>
      <c r="D53" s="103" t="s">
        <v>62</v>
      </c>
      <c r="E53" s="36">
        <f>'POSEBNI DIO'!E24</f>
        <v>3238.7019709337046</v>
      </c>
      <c r="F53" s="37"/>
      <c r="G53" s="37"/>
      <c r="H53" s="37"/>
      <c r="I53" s="37">
        <f>'POSEBNI DIO'!K24</f>
        <v>0</v>
      </c>
    </row>
    <row r="54" spans="1:9" hidden="1" x14ac:dyDescent="0.25">
      <c r="A54" s="121"/>
      <c r="B54" s="121"/>
      <c r="C54" s="122">
        <v>43</v>
      </c>
      <c r="D54" s="103" t="s">
        <v>77</v>
      </c>
      <c r="E54" s="36">
        <f>'POSEBNI DIO'!E38</f>
        <v>14599.51</v>
      </c>
      <c r="F54" s="37"/>
      <c r="G54" s="37"/>
      <c r="H54" s="37"/>
      <c r="I54" s="37">
        <f>'POSEBNI DIO'!K38</f>
        <v>0</v>
      </c>
    </row>
    <row r="55" spans="1:9" x14ac:dyDescent="0.25">
      <c r="A55" s="39"/>
      <c r="B55" s="39"/>
      <c r="C55" s="39"/>
      <c r="D55" s="39"/>
      <c r="E55" s="39"/>
      <c r="F55" s="39"/>
      <c r="G55" s="39"/>
      <c r="H55" s="39"/>
      <c r="I55" s="39"/>
    </row>
    <row r="56" spans="1:9" x14ac:dyDescent="0.25">
      <c r="A56" s="39"/>
      <c r="B56" s="39"/>
      <c r="C56" s="39"/>
      <c r="D56" s="39"/>
      <c r="E56" s="39"/>
      <c r="F56" s="39"/>
      <c r="G56" s="39">
        <f>G28+G42</f>
        <v>834793.01</v>
      </c>
      <c r="H56" s="39"/>
      <c r="I56" s="39">
        <f>I28+I42</f>
        <v>836993.01</v>
      </c>
    </row>
    <row r="57" spans="1:9" x14ac:dyDescent="0.25">
      <c r="A57" s="39"/>
      <c r="B57" s="39"/>
      <c r="C57" s="39"/>
      <c r="D57" s="39"/>
      <c r="E57" s="39"/>
      <c r="F57" s="39"/>
      <c r="G57" s="39"/>
      <c r="H57" s="39"/>
      <c r="I57" s="39"/>
    </row>
    <row r="58" spans="1:9" x14ac:dyDescent="0.25">
      <c r="A58" s="39"/>
      <c r="B58" s="39"/>
      <c r="C58" s="39"/>
      <c r="D58" s="39"/>
      <c r="E58" s="39"/>
      <c r="F58" s="39"/>
      <c r="G58" s="39"/>
      <c r="H58" s="39"/>
      <c r="I58" s="39"/>
    </row>
    <row r="59" spans="1:9" x14ac:dyDescent="0.25">
      <c r="A59" s="61"/>
      <c r="B59" s="61"/>
      <c r="C59" s="61"/>
      <c r="D59" s="61"/>
      <c r="E59" s="61"/>
      <c r="F59" s="61"/>
      <c r="G59" s="61"/>
      <c r="H59" s="61"/>
      <c r="I59" s="61"/>
    </row>
  </sheetData>
  <mergeCells count="5">
    <mergeCell ref="A7:I7"/>
    <mergeCell ref="A25:I25"/>
    <mergeCell ref="A3:I3"/>
    <mergeCell ref="A5:I5"/>
    <mergeCell ref="A1:K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Normal="100" workbookViewId="0">
      <selection activeCell="D9" sqref="D9:F9"/>
    </sheetView>
  </sheetViews>
  <sheetFormatPr defaultRowHeight="15" x14ac:dyDescent="0.25"/>
  <cols>
    <col min="1" max="1" width="37.7109375" customWidth="1"/>
    <col min="2" max="3" width="25.28515625" hidden="1" customWidth="1"/>
    <col min="4" max="6" width="25.28515625" customWidth="1"/>
  </cols>
  <sheetData>
    <row r="1" spans="1:10" ht="42" customHeight="1" x14ac:dyDescent="0.25">
      <c r="A1" s="137" t="s">
        <v>96</v>
      </c>
      <c r="B1" s="137"/>
      <c r="C1" s="137"/>
      <c r="D1" s="137"/>
      <c r="E1" s="137"/>
      <c r="F1" s="137"/>
      <c r="G1" s="40"/>
      <c r="H1" s="40"/>
      <c r="I1" s="40"/>
      <c r="J1" s="4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37" t="s">
        <v>33</v>
      </c>
      <c r="B3" s="137"/>
      <c r="C3" s="137"/>
      <c r="D3" s="137"/>
      <c r="E3" s="138"/>
      <c r="F3" s="138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37" t="s">
        <v>15</v>
      </c>
      <c r="B5" s="148"/>
      <c r="C5" s="148"/>
      <c r="D5" s="148"/>
      <c r="E5" s="148"/>
      <c r="F5" s="148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37" t="s">
        <v>26</v>
      </c>
      <c r="B7" s="159"/>
      <c r="C7" s="159"/>
      <c r="D7" s="159"/>
      <c r="E7" s="159"/>
      <c r="F7" s="159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27</v>
      </c>
      <c r="B9" s="18" t="s">
        <v>91</v>
      </c>
      <c r="C9" s="19" t="s">
        <v>92</v>
      </c>
      <c r="D9" s="81" t="s">
        <v>99</v>
      </c>
      <c r="E9" s="19" t="s">
        <v>95</v>
      </c>
      <c r="F9" s="19" t="s">
        <v>100</v>
      </c>
    </row>
    <row r="10" spans="1:10" ht="15.75" customHeight="1" x14ac:dyDescent="0.25">
      <c r="A10" s="10" t="s">
        <v>28</v>
      </c>
      <c r="B10" s="51">
        <f>B11</f>
        <v>292651.27146525978</v>
      </c>
      <c r="C10" s="52">
        <f t="shared" ref="C10:F11" si="0">C11</f>
        <v>483239.62</v>
      </c>
      <c r="D10" s="83">
        <f t="shared" si="0"/>
        <v>834793.01</v>
      </c>
      <c r="E10" s="83">
        <f>F10-D10</f>
        <v>2200</v>
      </c>
      <c r="F10" s="83">
        <f t="shared" si="0"/>
        <v>836993.01</v>
      </c>
    </row>
    <row r="11" spans="1:10" x14ac:dyDescent="0.25">
      <c r="A11" s="10" t="s">
        <v>60</v>
      </c>
      <c r="B11" s="51">
        <f>B12</f>
        <v>292651.27146525978</v>
      </c>
      <c r="C11" s="52">
        <f t="shared" si="0"/>
        <v>483239.62</v>
      </c>
      <c r="D11" s="83">
        <f t="shared" si="0"/>
        <v>834793.01</v>
      </c>
      <c r="E11" s="83">
        <f>F11-D11</f>
        <v>2200</v>
      </c>
      <c r="F11" s="111">
        <f t="shared" si="0"/>
        <v>836993.01</v>
      </c>
    </row>
    <row r="12" spans="1:10" x14ac:dyDescent="0.25">
      <c r="A12" s="16" t="s">
        <v>61</v>
      </c>
      <c r="B12" s="8">
        <f>'POSEBNI DIO'!E6</f>
        <v>292651.27146525978</v>
      </c>
      <c r="C12" s="9">
        <f>'POSEBNI DIO'!G6</f>
        <v>483239.62</v>
      </c>
      <c r="D12" s="37">
        <f>'POSEBNI DIO'!I6</f>
        <v>834793.01</v>
      </c>
      <c r="E12" s="37">
        <f>F12-D12</f>
        <v>2200</v>
      </c>
      <c r="F12" s="38">
        <f>'POSEBNI DIO'!K6</f>
        <v>836993.01</v>
      </c>
    </row>
    <row r="13" spans="1:10" x14ac:dyDescent="0.25">
      <c r="D13" s="39"/>
      <c r="E13" s="39"/>
      <c r="F13" s="39"/>
    </row>
    <row r="14" spans="1:10" x14ac:dyDescent="0.25">
      <c r="D14" s="39"/>
      <c r="E14" s="39"/>
      <c r="F14" s="39"/>
    </row>
  </sheetData>
  <mergeCells count="4">
    <mergeCell ref="A1:F1"/>
    <mergeCell ref="A3:F3"/>
    <mergeCell ref="A5:F5"/>
    <mergeCell ref="A7:F7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zoomScaleNormal="100" workbookViewId="0">
      <selection activeCell="G7" sqref="G7: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6" width="25.28515625" hidden="1" customWidth="1"/>
    <col min="7" max="9" width="25.28515625" customWidth="1"/>
  </cols>
  <sheetData>
    <row r="1" spans="1:9" ht="42" customHeight="1" x14ac:dyDescent="0.25">
      <c r="A1" s="137" t="s">
        <v>96</v>
      </c>
      <c r="B1" s="137"/>
      <c r="C1" s="137"/>
      <c r="D1" s="137"/>
      <c r="E1" s="137"/>
      <c r="F1" s="137"/>
      <c r="G1" s="137"/>
      <c r="H1" s="137"/>
      <c r="I1" s="137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37" t="s">
        <v>33</v>
      </c>
      <c r="B3" s="137"/>
      <c r="C3" s="137"/>
      <c r="D3" s="137"/>
      <c r="E3" s="137"/>
      <c r="F3" s="137"/>
      <c r="G3" s="137"/>
      <c r="H3" s="138"/>
      <c r="I3" s="13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37" t="s">
        <v>29</v>
      </c>
      <c r="B5" s="148"/>
      <c r="C5" s="148"/>
      <c r="D5" s="148"/>
      <c r="E5" s="148"/>
      <c r="F5" s="148"/>
      <c r="G5" s="148"/>
      <c r="H5" s="148"/>
      <c r="I5" s="148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19" t="s">
        <v>16</v>
      </c>
      <c r="B7" s="18" t="s">
        <v>17</v>
      </c>
      <c r="C7" s="18" t="s">
        <v>18</v>
      </c>
      <c r="D7" s="18" t="s">
        <v>50</v>
      </c>
      <c r="E7" s="18" t="s">
        <v>91</v>
      </c>
      <c r="F7" s="19" t="s">
        <v>92</v>
      </c>
      <c r="G7" s="81" t="s">
        <v>99</v>
      </c>
      <c r="H7" s="19" t="s">
        <v>95</v>
      </c>
      <c r="I7" s="19" t="s">
        <v>100</v>
      </c>
    </row>
    <row r="8" spans="1:9" ht="25.5" x14ac:dyDescent="0.25">
      <c r="A8" s="10">
        <v>8</v>
      </c>
      <c r="B8" s="10"/>
      <c r="C8" s="10"/>
      <c r="D8" s="10" t="s">
        <v>30</v>
      </c>
      <c r="E8" s="36">
        <v>0</v>
      </c>
      <c r="F8" s="37">
        <v>0</v>
      </c>
      <c r="G8" s="112">
        <f>G9</f>
        <v>0</v>
      </c>
      <c r="H8" s="112">
        <f t="shared" ref="H8:H14" si="0">I8-G8</f>
        <v>0</v>
      </c>
      <c r="I8" s="112">
        <f t="shared" ref="I8:I9" si="1">I9</f>
        <v>0</v>
      </c>
    </row>
    <row r="9" spans="1:9" x14ac:dyDescent="0.25">
      <c r="A9" s="10"/>
      <c r="B9" s="14">
        <v>84</v>
      </c>
      <c r="C9" s="14"/>
      <c r="D9" s="14" t="s">
        <v>37</v>
      </c>
      <c r="E9" s="36">
        <v>0</v>
      </c>
      <c r="F9" s="37">
        <v>0</v>
      </c>
      <c r="G9" s="37">
        <f>G10</f>
        <v>0</v>
      </c>
      <c r="H9" s="37">
        <f t="shared" si="0"/>
        <v>0</v>
      </c>
      <c r="I9" s="37">
        <f t="shared" si="1"/>
        <v>0</v>
      </c>
    </row>
    <row r="10" spans="1:9" ht="25.5" x14ac:dyDescent="0.25">
      <c r="A10" s="11"/>
      <c r="B10" s="11"/>
      <c r="C10" s="12">
        <v>81</v>
      </c>
      <c r="D10" s="15" t="s">
        <v>38</v>
      </c>
      <c r="E10" s="36">
        <v>0</v>
      </c>
      <c r="F10" s="37">
        <v>0</v>
      </c>
      <c r="G10" s="37"/>
      <c r="H10" s="37">
        <f t="shared" si="0"/>
        <v>0</v>
      </c>
      <c r="I10" s="37"/>
    </row>
    <row r="11" spans="1:9" ht="25.5" x14ac:dyDescent="0.25">
      <c r="A11" s="13">
        <v>5</v>
      </c>
      <c r="B11" s="13"/>
      <c r="C11" s="13"/>
      <c r="D11" s="20" t="s">
        <v>31</v>
      </c>
      <c r="E11" s="36">
        <v>0</v>
      </c>
      <c r="F11" s="37">
        <v>0</v>
      </c>
      <c r="G11" s="112">
        <f>G12</f>
        <v>0</v>
      </c>
      <c r="H11" s="112">
        <f t="shared" si="0"/>
        <v>0</v>
      </c>
      <c r="I11" s="112">
        <f t="shared" ref="I11" si="2">I12</f>
        <v>0</v>
      </c>
    </row>
    <row r="12" spans="1:9" ht="25.5" x14ac:dyDescent="0.25">
      <c r="A12" s="14"/>
      <c r="B12" s="14">
        <v>54</v>
      </c>
      <c r="C12" s="14"/>
      <c r="D12" s="21" t="s">
        <v>39</v>
      </c>
      <c r="E12" s="36">
        <v>0</v>
      </c>
      <c r="F12" s="37">
        <v>0</v>
      </c>
      <c r="G12" s="37">
        <f>G13+G14</f>
        <v>0</v>
      </c>
      <c r="H12" s="37">
        <f t="shared" si="0"/>
        <v>0</v>
      </c>
      <c r="I12" s="38">
        <f t="shared" ref="I12" si="3">I13+I14</f>
        <v>0</v>
      </c>
    </row>
    <row r="13" spans="1:9" hidden="1" x14ac:dyDescent="0.25">
      <c r="A13" s="14"/>
      <c r="B13" s="14"/>
      <c r="C13" s="12">
        <v>11</v>
      </c>
      <c r="D13" s="12" t="s">
        <v>20</v>
      </c>
      <c r="E13" s="36">
        <v>0</v>
      </c>
      <c r="F13" s="37">
        <v>0</v>
      </c>
      <c r="G13" s="37">
        <v>0</v>
      </c>
      <c r="H13" s="37">
        <f t="shared" si="0"/>
        <v>0</v>
      </c>
      <c r="I13" s="38">
        <v>0</v>
      </c>
    </row>
    <row r="14" spans="1:9" x14ac:dyDescent="0.25">
      <c r="A14" s="14"/>
      <c r="B14" s="14"/>
      <c r="C14" s="12">
        <v>31</v>
      </c>
      <c r="D14" s="12" t="s">
        <v>40</v>
      </c>
      <c r="E14" s="36">
        <v>0</v>
      </c>
      <c r="F14" s="37">
        <v>0</v>
      </c>
      <c r="G14" s="37">
        <f>'POSEBNI DIO'!I26</f>
        <v>0</v>
      </c>
      <c r="H14" s="37">
        <f t="shared" si="0"/>
        <v>0</v>
      </c>
      <c r="I14" s="38">
        <f>'POSEBNI DIO'!K26</f>
        <v>0</v>
      </c>
    </row>
  </sheetData>
  <mergeCells count="3">
    <mergeCell ref="A1:I1"/>
    <mergeCell ref="A3:I3"/>
    <mergeCell ref="A5:I5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N17" sqref="N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85546875" customWidth="1"/>
    <col min="4" max="4" width="60.85546875" customWidth="1"/>
    <col min="5" max="5" width="15.7109375" style="39" hidden="1" customWidth="1"/>
    <col min="6" max="6" width="17.140625" style="39" hidden="1" customWidth="1"/>
    <col min="7" max="8" width="15.7109375" style="39" hidden="1" customWidth="1"/>
    <col min="9" max="11" width="20.140625" style="39" customWidth="1"/>
    <col min="13" max="13" width="25.42578125" customWidth="1"/>
    <col min="14" max="14" width="18.5703125" customWidth="1"/>
  </cols>
  <sheetData>
    <row r="1" spans="1:14" ht="42" customHeight="1" x14ac:dyDescent="0.25">
      <c r="A1" s="137" t="s">
        <v>96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4" ht="18" x14ac:dyDescent="0.25">
      <c r="A2" s="4"/>
      <c r="B2" s="4"/>
      <c r="C2" s="4"/>
      <c r="D2" s="4"/>
      <c r="E2" s="79"/>
      <c r="F2" s="79"/>
      <c r="G2" s="79"/>
      <c r="H2" s="79"/>
      <c r="I2" s="79"/>
      <c r="J2" s="50"/>
      <c r="K2" s="50"/>
    </row>
    <row r="3" spans="1:14" ht="18" customHeight="1" x14ac:dyDescent="0.25">
      <c r="A3" s="137" t="s">
        <v>32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4" ht="18" x14ac:dyDescent="0.25">
      <c r="A4" s="4"/>
      <c r="B4" s="4"/>
      <c r="C4" s="4"/>
      <c r="D4" s="4"/>
      <c r="E4" s="95"/>
      <c r="F4" s="79"/>
      <c r="G4" s="79"/>
      <c r="H4" s="79"/>
      <c r="I4" s="79"/>
      <c r="J4" s="50"/>
      <c r="K4" s="50"/>
    </row>
    <row r="5" spans="1:14" ht="25.5" x14ac:dyDescent="0.25">
      <c r="A5" s="171" t="s">
        <v>34</v>
      </c>
      <c r="B5" s="172"/>
      <c r="C5" s="173"/>
      <c r="D5" s="18" t="s">
        <v>35</v>
      </c>
      <c r="E5" s="80" t="s">
        <v>91</v>
      </c>
      <c r="F5" s="80"/>
      <c r="G5" s="81" t="s">
        <v>92</v>
      </c>
      <c r="H5" s="81" t="s">
        <v>13</v>
      </c>
      <c r="I5" s="81" t="s">
        <v>99</v>
      </c>
      <c r="J5" s="19" t="s">
        <v>95</v>
      </c>
      <c r="K5" s="19" t="s">
        <v>100</v>
      </c>
      <c r="N5" s="39"/>
    </row>
    <row r="6" spans="1:14" x14ac:dyDescent="0.25">
      <c r="A6" s="174" t="s">
        <v>70</v>
      </c>
      <c r="B6" s="175"/>
      <c r="C6" s="176"/>
      <c r="D6" s="23" t="s">
        <v>71</v>
      </c>
      <c r="E6" s="82">
        <f>E7+E46</f>
        <v>292651.27146525978</v>
      </c>
      <c r="F6" s="82" t="e">
        <f>F7+F46</f>
        <v>#REF!</v>
      </c>
      <c r="G6" s="83">
        <f>G7+G46</f>
        <v>483239.62</v>
      </c>
      <c r="H6" s="83">
        <f>H7+H46</f>
        <v>2377212</v>
      </c>
      <c r="I6" s="83">
        <f>I7+I46</f>
        <v>834793.01</v>
      </c>
      <c r="J6" s="83">
        <f>K6-I6</f>
        <v>2200</v>
      </c>
      <c r="K6" s="83">
        <f>K7+K46</f>
        <v>836993.01</v>
      </c>
      <c r="L6" s="55"/>
    </row>
    <row r="7" spans="1:14" x14ac:dyDescent="0.25">
      <c r="A7" s="174" t="s">
        <v>72</v>
      </c>
      <c r="B7" s="175"/>
      <c r="C7" s="176"/>
      <c r="D7" s="23" t="s">
        <v>73</v>
      </c>
      <c r="E7" s="82">
        <f>E8+E16+E31+E39</f>
        <v>252793.8157614971</v>
      </c>
      <c r="F7" s="82" t="e">
        <f>F8+F16+F31+F39</f>
        <v>#REF!</v>
      </c>
      <c r="G7" s="83">
        <f>G8+G16+G31+G39</f>
        <v>421501.85</v>
      </c>
      <c r="H7" s="83">
        <f>H8+H16+H31+H39</f>
        <v>2062212</v>
      </c>
      <c r="I7" s="83">
        <f>I8+I16+I31+I39+I42</f>
        <v>741843.01</v>
      </c>
      <c r="J7" s="83">
        <f t="shared" ref="J7:J55" si="0">K7-I7</f>
        <v>1100</v>
      </c>
      <c r="K7" s="83">
        <f>K8+K16+K31+K39+K42+K27</f>
        <v>742943.01</v>
      </c>
      <c r="L7" s="55"/>
      <c r="M7" s="55"/>
    </row>
    <row r="8" spans="1:14" s="54" customFormat="1" x14ac:dyDescent="0.25">
      <c r="A8" s="162" t="s">
        <v>66</v>
      </c>
      <c r="B8" s="163"/>
      <c r="C8" s="164"/>
      <c r="D8" s="53" t="s">
        <v>67</v>
      </c>
      <c r="E8" s="84">
        <f>E9+E12</f>
        <v>153593.47</v>
      </c>
      <c r="F8" s="84" t="e">
        <f>F9+F12</f>
        <v>#REF!</v>
      </c>
      <c r="G8" s="85">
        <f t="shared" ref="G8:H8" si="1">G9+G12</f>
        <v>333096</v>
      </c>
      <c r="H8" s="85">
        <f t="shared" si="1"/>
        <v>1601800</v>
      </c>
      <c r="I8" s="85">
        <f>I9+I12</f>
        <v>400568.5</v>
      </c>
      <c r="J8" s="85">
        <f t="shared" si="0"/>
        <v>0</v>
      </c>
      <c r="K8" s="85">
        <f>K9+K12</f>
        <v>400568.5</v>
      </c>
      <c r="L8" s="56"/>
      <c r="M8" s="56"/>
    </row>
    <row r="9" spans="1:14" s="35" customFormat="1" x14ac:dyDescent="0.25">
      <c r="A9" s="165">
        <v>3</v>
      </c>
      <c r="B9" s="166"/>
      <c r="C9" s="167"/>
      <c r="D9" s="45" t="s">
        <v>23</v>
      </c>
      <c r="E9" s="87">
        <f>E10+E11</f>
        <v>147380.32</v>
      </c>
      <c r="F9" s="87" t="e">
        <f>F10+F11</f>
        <v>#REF!</v>
      </c>
      <c r="G9" s="88">
        <f>G10+G11</f>
        <v>265446</v>
      </c>
      <c r="H9" s="88">
        <f>H10+H11</f>
        <v>1595511</v>
      </c>
      <c r="I9" s="88">
        <f>I10+I11</f>
        <v>365568.5</v>
      </c>
      <c r="J9" s="88">
        <f t="shared" si="0"/>
        <v>0</v>
      </c>
      <c r="K9" s="88">
        <f>K10+K11</f>
        <v>365568.5</v>
      </c>
      <c r="L9" s="58"/>
      <c r="M9" s="58"/>
    </row>
    <row r="10" spans="1:14" x14ac:dyDescent="0.25">
      <c r="A10" s="168">
        <v>31</v>
      </c>
      <c r="B10" s="169"/>
      <c r="C10" s="170"/>
      <c r="D10" s="41" t="s">
        <v>24</v>
      </c>
      <c r="E10" s="90">
        <v>92540.98</v>
      </c>
      <c r="F10" s="90" t="e">
        <f>#REF!+#REF!+#REF!</f>
        <v>#REF!</v>
      </c>
      <c r="G10" s="91">
        <v>148366</v>
      </c>
      <c r="H10" s="91">
        <v>711927</v>
      </c>
      <c r="I10" s="91">
        <v>201900</v>
      </c>
      <c r="J10" s="91">
        <f t="shared" si="0"/>
        <v>0</v>
      </c>
      <c r="K10" s="91">
        <v>201900</v>
      </c>
      <c r="L10" s="55"/>
      <c r="M10" s="39"/>
    </row>
    <row r="11" spans="1:14" x14ac:dyDescent="0.25">
      <c r="A11" s="42">
        <v>32</v>
      </c>
      <c r="B11" s="43"/>
      <c r="C11" s="44"/>
      <c r="D11" s="41" t="s">
        <v>36</v>
      </c>
      <c r="E11" s="90">
        <v>54839.34</v>
      </c>
      <c r="F11" s="90" t="e">
        <f>#REF!+#REF!+#REF!+#REF!</f>
        <v>#REF!</v>
      </c>
      <c r="G11" s="91">
        <v>117080</v>
      </c>
      <c r="H11" s="91">
        <v>883584</v>
      </c>
      <c r="I11" s="91">
        <v>163668.5</v>
      </c>
      <c r="J11" s="91">
        <f t="shared" si="0"/>
        <v>0</v>
      </c>
      <c r="K11" s="91">
        <v>163668.5</v>
      </c>
      <c r="L11" s="55"/>
    </row>
    <row r="12" spans="1:14" s="35" customFormat="1" x14ac:dyDescent="0.25">
      <c r="A12" s="165">
        <v>4</v>
      </c>
      <c r="B12" s="166"/>
      <c r="C12" s="167"/>
      <c r="D12" s="45" t="s">
        <v>25</v>
      </c>
      <c r="E12" s="87">
        <f t="shared" ref="E12:H12" si="2">E13+E14+E15</f>
        <v>6213.15</v>
      </c>
      <c r="F12" s="87" t="e">
        <f t="shared" si="2"/>
        <v>#REF!</v>
      </c>
      <c r="G12" s="88">
        <f t="shared" si="2"/>
        <v>67650</v>
      </c>
      <c r="H12" s="88">
        <f t="shared" si="2"/>
        <v>6289</v>
      </c>
      <c r="I12" s="88">
        <f>I15+I14</f>
        <v>35000</v>
      </c>
      <c r="J12" s="88">
        <f t="shared" si="0"/>
        <v>0</v>
      </c>
      <c r="K12" s="88">
        <f>K15+K14</f>
        <v>35000</v>
      </c>
      <c r="L12" s="58"/>
    </row>
    <row r="13" spans="1:14" hidden="1" x14ac:dyDescent="0.25">
      <c r="A13" s="42">
        <v>41</v>
      </c>
      <c r="B13" s="43"/>
      <c r="C13" s="44"/>
      <c r="D13" s="41" t="s">
        <v>65</v>
      </c>
      <c r="E13" s="90"/>
      <c r="F13" s="90" t="e">
        <f>#REF!</f>
        <v>#REF!</v>
      </c>
      <c r="G13" s="91">
        <v>11650</v>
      </c>
      <c r="H13" s="91"/>
      <c r="I13" s="91"/>
      <c r="J13" s="91">
        <f t="shared" si="0"/>
        <v>0</v>
      </c>
      <c r="K13" s="91"/>
      <c r="L13" s="55"/>
    </row>
    <row r="14" spans="1:14" x14ac:dyDescent="0.25">
      <c r="A14" s="42">
        <v>42</v>
      </c>
      <c r="B14" s="43"/>
      <c r="C14" s="44"/>
      <c r="D14" s="41" t="s">
        <v>68</v>
      </c>
      <c r="E14" s="90">
        <v>904.24</v>
      </c>
      <c r="F14" s="90" t="e">
        <f>#REF!+#REF!</f>
        <v>#REF!</v>
      </c>
      <c r="G14" s="91">
        <v>56000</v>
      </c>
      <c r="H14" s="91">
        <v>6289</v>
      </c>
      <c r="I14" s="91">
        <v>35000</v>
      </c>
      <c r="J14" s="91">
        <f t="shared" si="0"/>
        <v>0</v>
      </c>
      <c r="K14" s="91">
        <v>35000</v>
      </c>
      <c r="L14" s="55"/>
    </row>
    <row r="15" spans="1:14" x14ac:dyDescent="0.25">
      <c r="A15" s="42">
        <v>45</v>
      </c>
      <c r="B15" s="43"/>
      <c r="C15" s="44"/>
      <c r="D15" s="41" t="s">
        <v>69</v>
      </c>
      <c r="E15" s="90">
        <v>5308.91</v>
      </c>
      <c r="F15" s="90" t="e">
        <f>#REF!</f>
        <v>#REF!</v>
      </c>
      <c r="G15" s="91"/>
      <c r="H15" s="91"/>
      <c r="I15" s="91">
        <v>0</v>
      </c>
      <c r="J15" s="91">
        <f t="shared" si="0"/>
        <v>0</v>
      </c>
      <c r="K15" s="91">
        <v>0</v>
      </c>
      <c r="L15" s="55"/>
    </row>
    <row r="16" spans="1:14" s="54" customFormat="1" x14ac:dyDescent="0.25">
      <c r="A16" s="162" t="s">
        <v>63</v>
      </c>
      <c r="B16" s="163"/>
      <c r="C16" s="164"/>
      <c r="D16" s="53" t="s">
        <v>62</v>
      </c>
      <c r="E16" s="84">
        <f>E17+E21</f>
        <v>54645.43766938748</v>
      </c>
      <c r="F16" s="84" t="e">
        <f>F17+F21</f>
        <v>#REF!</v>
      </c>
      <c r="G16" s="85">
        <f>G17+G21</f>
        <v>83855.850000000006</v>
      </c>
      <c r="H16" s="85">
        <f>H17+H21</f>
        <v>460412</v>
      </c>
      <c r="I16" s="85">
        <f>I17+I21+I25</f>
        <v>113774.51</v>
      </c>
      <c r="J16" s="132">
        <f t="shared" si="0"/>
        <v>0</v>
      </c>
      <c r="K16" s="85">
        <f>K17+K21+K25</f>
        <v>113774.51</v>
      </c>
      <c r="L16" s="56"/>
      <c r="M16" s="136"/>
    </row>
    <row r="17" spans="1:13" s="35" customFormat="1" x14ac:dyDescent="0.25">
      <c r="A17" s="165">
        <v>3</v>
      </c>
      <c r="B17" s="166"/>
      <c r="C17" s="167"/>
      <c r="D17" s="45" t="s">
        <v>23</v>
      </c>
      <c r="E17" s="87">
        <f>E18+E19+E20</f>
        <v>51364.131676952682</v>
      </c>
      <c r="F17" s="87" t="e">
        <f>F18+F19+F20</f>
        <v>#REF!</v>
      </c>
      <c r="G17" s="88">
        <f t="shared" ref="G17:I17" si="3">G18+G19+G20</f>
        <v>60323</v>
      </c>
      <c r="H17" s="88">
        <f t="shared" si="3"/>
        <v>450412</v>
      </c>
      <c r="I17" s="88">
        <f t="shared" si="3"/>
        <v>110778.51</v>
      </c>
      <c r="J17" s="88">
        <f t="shared" si="0"/>
        <v>0</v>
      </c>
      <c r="K17" s="88">
        <f t="shared" ref="K17" si="4">K18+K19+K20</f>
        <v>110778.51</v>
      </c>
      <c r="L17" s="58"/>
    </row>
    <row r="18" spans="1:13" x14ac:dyDescent="0.25">
      <c r="A18" s="168">
        <v>31</v>
      </c>
      <c r="B18" s="169"/>
      <c r="C18" s="170"/>
      <c r="D18" s="41" t="s">
        <v>24</v>
      </c>
      <c r="E18" s="90">
        <v>9285.5531223040707</v>
      </c>
      <c r="F18" s="90" t="e">
        <f>#REF!+#REF!+#REF!</f>
        <v>#REF!</v>
      </c>
      <c r="G18" s="91"/>
      <c r="H18" s="91">
        <v>169435</v>
      </c>
      <c r="I18" s="91">
        <v>900</v>
      </c>
      <c r="J18" s="91">
        <f t="shared" si="0"/>
        <v>0</v>
      </c>
      <c r="K18" s="91">
        <v>900</v>
      </c>
      <c r="L18" s="55"/>
    </row>
    <row r="19" spans="1:13" x14ac:dyDescent="0.25">
      <c r="A19" s="42">
        <v>32</v>
      </c>
      <c r="B19" s="43"/>
      <c r="C19" s="44"/>
      <c r="D19" s="41" t="s">
        <v>36</v>
      </c>
      <c r="E19" s="90">
        <v>41386.959999999999</v>
      </c>
      <c r="F19" s="90" t="e">
        <f>#REF!+#REF!+#REF!+#REF!</f>
        <v>#REF!</v>
      </c>
      <c r="G19" s="91">
        <v>59586</v>
      </c>
      <c r="H19" s="91">
        <v>275427</v>
      </c>
      <c r="I19" s="91">
        <v>108463.51</v>
      </c>
      <c r="J19" s="134">
        <f t="shared" si="0"/>
        <v>0</v>
      </c>
      <c r="K19" s="91">
        <v>108463.51</v>
      </c>
      <c r="L19" s="55"/>
      <c r="M19" s="125"/>
    </row>
    <row r="20" spans="1:13" x14ac:dyDescent="0.25">
      <c r="A20" s="42">
        <v>34</v>
      </c>
      <c r="B20" s="43"/>
      <c r="C20" s="44"/>
      <c r="D20" s="41" t="s">
        <v>64</v>
      </c>
      <c r="E20" s="90">
        <v>691.61855464861628</v>
      </c>
      <c r="F20" s="90" t="e">
        <f>#REF!</f>
        <v>#REF!</v>
      </c>
      <c r="G20" s="91">
        <v>737</v>
      </c>
      <c r="H20" s="91">
        <v>5550</v>
      </c>
      <c r="I20" s="91">
        <v>1415</v>
      </c>
      <c r="J20" s="134">
        <f t="shared" si="0"/>
        <v>0</v>
      </c>
      <c r="K20" s="91">
        <v>1415</v>
      </c>
      <c r="L20" s="55"/>
      <c r="M20" s="39"/>
    </row>
    <row r="21" spans="1:13" s="35" customFormat="1" x14ac:dyDescent="0.25">
      <c r="A21" s="165">
        <v>4</v>
      </c>
      <c r="B21" s="166"/>
      <c r="C21" s="167"/>
      <c r="D21" s="45" t="s">
        <v>25</v>
      </c>
      <c r="E21" s="87">
        <f t="shared" ref="E21:I21" si="5">E22+E23+E24</f>
        <v>3281.3059924347995</v>
      </c>
      <c r="F21" s="87" t="e">
        <f t="shared" si="5"/>
        <v>#REF!</v>
      </c>
      <c r="G21" s="88">
        <f t="shared" si="5"/>
        <v>23532.85</v>
      </c>
      <c r="H21" s="88">
        <f t="shared" si="5"/>
        <v>10000</v>
      </c>
      <c r="I21" s="88">
        <f t="shared" si="5"/>
        <v>2996</v>
      </c>
      <c r="J21" s="135">
        <f t="shared" si="0"/>
        <v>0</v>
      </c>
      <c r="K21" s="88">
        <f t="shared" ref="K21" si="6">K22+K23+K24</f>
        <v>2996</v>
      </c>
      <c r="L21" s="58"/>
    </row>
    <row r="22" spans="1:13" hidden="1" x14ac:dyDescent="0.25">
      <c r="A22" s="42">
        <v>41</v>
      </c>
      <c r="B22" s="43"/>
      <c r="C22" s="44"/>
      <c r="D22" s="41" t="s">
        <v>65</v>
      </c>
      <c r="E22" s="90"/>
      <c r="F22" s="90" t="e">
        <f>#REF!</f>
        <v>#REF!</v>
      </c>
      <c r="G22" s="91">
        <v>4750</v>
      </c>
      <c r="H22" s="91"/>
      <c r="I22" s="91"/>
      <c r="J22" s="134">
        <f t="shared" si="0"/>
        <v>0</v>
      </c>
      <c r="K22" s="91"/>
      <c r="L22" s="55"/>
    </row>
    <row r="23" spans="1:13" x14ac:dyDescent="0.25">
      <c r="A23" s="42">
        <v>42</v>
      </c>
      <c r="B23" s="43"/>
      <c r="C23" s="44"/>
      <c r="D23" s="41" t="s">
        <v>48</v>
      </c>
      <c r="E23" s="90">
        <v>42.604021501094962</v>
      </c>
      <c r="F23" s="90" t="e">
        <f>#REF!+#REF!</f>
        <v>#REF!</v>
      </c>
      <c r="G23" s="91">
        <v>18782.849999999999</v>
      </c>
      <c r="H23" s="91">
        <v>10000</v>
      </c>
      <c r="I23" s="91">
        <v>2996</v>
      </c>
      <c r="J23" s="134">
        <f t="shared" si="0"/>
        <v>0</v>
      </c>
      <c r="K23" s="91">
        <v>2996</v>
      </c>
      <c r="L23" s="55"/>
    </row>
    <row r="24" spans="1:13" hidden="1" x14ac:dyDescent="0.25">
      <c r="A24" s="42">
        <v>45</v>
      </c>
      <c r="B24" s="43"/>
      <c r="C24" s="44"/>
      <c r="D24" s="41" t="s">
        <v>69</v>
      </c>
      <c r="E24" s="90">
        <v>3238.7019709337046</v>
      </c>
      <c r="F24" s="90" t="e">
        <f>#REF!</f>
        <v>#REF!</v>
      </c>
      <c r="G24" s="91"/>
      <c r="H24" s="91"/>
      <c r="I24" s="91"/>
      <c r="J24" s="131"/>
      <c r="K24" s="91">
        <v>0</v>
      </c>
      <c r="L24" s="55"/>
    </row>
    <row r="25" spans="1:13" hidden="1" x14ac:dyDescent="0.25">
      <c r="A25" s="165">
        <v>5</v>
      </c>
      <c r="B25" s="166"/>
      <c r="C25" s="167"/>
      <c r="D25" s="45" t="s">
        <v>31</v>
      </c>
      <c r="E25" s="90"/>
      <c r="F25" s="90"/>
      <c r="G25" s="91"/>
      <c r="H25" s="91"/>
      <c r="I25" s="123">
        <f>I26</f>
        <v>0</v>
      </c>
      <c r="J25" s="124">
        <f t="shared" si="0"/>
        <v>0</v>
      </c>
      <c r="K25" s="123">
        <f>K26</f>
        <v>0</v>
      </c>
      <c r="L25" s="55"/>
    </row>
    <row r="26" spans="1:13" hidden="1" x14ac:dyDescent="0.25">
      <c r="A26" s="42">
        <v>54</v>
      </c>
      <c r="B26" s="43"/>
      <c r="C26" s="44"/>
      <c r="D26" s="41" t="s">
        <v>39</v>
      </c>
      <c r="E26" s="90"/>
      <c r="F26" s="90"/>
      <c r="G26" s="91"/>
      <c r="H26" s="91"/>
      <c r="I26" s="91"/>
      <c r="J26" s="91">
        <f t="shared" si="0"/>
        <v>0</v>
      </c>
      <c r="K26" s="91"/>
      <c r="L26" s="55"/>
    </row>
    <row r="27" spans="1:13" s="54" customFormat="1" x14ac:dyDescent="0.25">
      <c r="A27" s="162" t="s">
        <v>97</v>
      </c>
      <c r="B27" s="163"/>
      <c r="C27" s="164"/>
      <c r="D27" s="53" t="s">
        <v>98</v>
      </c>
      <c r="E27" s="84" t="e">
        <f>E28+#REF!</f>
        <v>#REF!</v>
      </c>
      <c r="F27" s="84" t="e">
        <f>F28+#REF!</f>
        <v>#REF!</v>
      </c>
      <c r="G27" s="85">
        <f>G28</f>
        <v>4550</v>
      </c>
      <c r="H27" s="85"/>
      <c r="I27" s="85">
        <f>I28</f>
        <v>0</v>
      </c>
      <c r="J27" s="85">
        <f t="shared" ref="J27:J30" si="7">K27-I27</f>
        <v>900</v>
      </c>
      <c r="K27" s="85">
        <f>K28</f>
        <v>900</v>
      </c>
      <c r="L27" s="56"/>
      <c r="M27" s="136"/>
    </row>
    <row r="28" spans="1:13" s="35" customFormat="1" x14ac:dyDescent="0.25">
      <c r="A28" s="165">
        <v>3</v>
      </c>
      <c r="B28" s="166"/>
      <c r="C28" s="167"/>
      <c r="D28" s="45" t="s">
        <v>23</v>
      </c>
      <c r="E28" s="87">
        <f>E29+E30</f>
        <v>23226.489999999998</v>
      </c>
      <c r="F28" s="87" t="e">
        <f>F29+F30</f>
        <v>#REF!</v>
      </c>
      <c r="G28" s="88">
        <f>G30+G29</f>
        <v>4550</v>
      </c>
      <c r="H28" s="88"/>
      <c r="I28" s="88">
        <f>I29+I30</f>
        <v>0</v>
      </c>
      <c r="J28" s="88">
        <f t="shared" si="7"/>
        <v>900</v>
      </c>
      <c r="K28" s="88">
        <f>K29+K30</f>
        <v>900</v>
      </c>
      <c r="L28" s="58"/>
    </row>
    <row r="29" spans="1:13" hidden="1" x14ac:dyDescent="0.25">
      <c r="A29" s="168">
        <v>31</v>
      </c>
      <c r="B29" s="169"/>
      <c r="C29" s="170"/>
      <c r="D29" s="41" t="s">
        <v>24</v>
      </c>
      <c r="E29" s="90">
        <v>6636.14</v>
      </c>
      <c r="F29" s="90" t="e">
        <f>#REF!+#REF!</f>
        <v>#REF!</v>
      </c>
      <c r="G29" s="91"/>
      <c r="H29" s="91"/>
      <c r="I29" s="91"/>
      <c r="J29" s="91">
        <f t="shared" si="7"/>
        <v>0</v>
      </c>
      <c r="K29" s="91"/>
      <c r="L29" s="55"/>
    </row>
    <row r="30" spans="1:13" x14ac:dyDescent="0.25">
      <c r="A30" s="42">
        <v>32</v>
      </c>
      <c r="B30" s="43"/>
      <c r="C30" s="44"/>
      <c r="D30" s="41" t="s">
        <v>36</v>
      </c>
      <c r="E30" s="90">
        <v>16590.349999999999</v>
      </c>
      <c r="F30" s="90" t="e">
        <f>#REF!+#REF!</f>
        <v>#REF!</v>
      </c>
      <c r="G30" s="91">
        <v>4550</v>
      </c>
      <c r="H30" s="91"/>
      <c r="I30" s="91">
        <v>0</v>
      </c>
      <c r="J30" s="91">
        <f t="shared" si="7"/>
        <v>900</v>
      </c>
      <c r="K30" s="91">
        <v>900</v>
      </c>
      <c r="L30" s="55"/>
    </row>
    <row r="31" spans="1:13" s="54" customFormat="1" x14ac:dyDescent="0.25">
      <c r="A31" s="162" t="s">
        <v>76</v>
      </c>
      <c r="B31" s="163"/>
      <c r="C31" s="164"/>
      <c r="D31" s="53" t="s">
        <v>77</v>
      </c>
      <c r="E31" s="84">
        <f>E32+E35</f>
        <v>42471.159999999996</v>
      </c>
      <c r="F31" s="84" t="e">
        <f>F32+F35</f>
        <v>#REF!</v>
      </c>
      <c r="G31" s="85">
        <f>G32</f>
        <v>4550</v>
      </c>
      <c r="H31" s="85"/>
      <c r="I31" s="85">
        <f>I32+I35</f>
        <v>162500</v>
      </c>
      <c r="J31" s="85">
        <f t="shared" si="0"/>
        <v>0</v>
      </c>
      <c r="K31" s="85">
        <f>K32+K35</f>
        <v>162500</v>
      </c>
      <c r="L31" s="56"/>
      <c r="M31" s="136"/>
    </row>
    <row r="32" spans="1:13" s="35" customFormat="1" x14ac:dyDescent="0.25">
      <c r="A32" s="165">
        <v>3</v>
      </c>
      <c r="B32" s="166"/>
      <c r="C32" s="167"/>
      <c r="D32" s="45" t="s">
        <v>23</v>
      </c>
      <c r="E32" s="87">
        <f>E33+E34</f>
        <v>23226.489999999998</v>
      </c>
      <c r="F32" s="87" t="e">
        <f>F33+F34</f>
        <v>#REF!</v>
      </c>
      <c r="G32" s="88">
        <f>G34+G33</f>
        <v>4550</v>
      </c>
      <c r="H32" s="88"/>
      <c r="I32" s="88">
        <f>I33+I34</f>
        <v>12500</v>
      </c>
      <c r="J32" s="88">
        <f t="shared" si="0"/>
        <v>0</v>
      </c>
      <c r="K32" s="88">
        <f>K33+K34</f>
        <v>12500</v>
      </c>
      <c r="L32" s="58"/>
    </row>
    <row r="33" spans="1:13" hidden="1" x14ac:dyDescent="0.25">
      <c r="A33" s="168">
        <v>31</v>
      </c>
      <c r="B33" s="169"/>
      <c r="C33" s="170"/>
      <c r="D33" s="41" t="s">
        <v>24</v>
      </c>
      <c r="E33" s="90">
        <v>6636.14</v>
      </c>
      <c r="F33" s="90" t="e">
        <f>#REF!+#REF!</f>
        <v>#REF!</v>
      </c>
      <c r="G33" s="91"/>
      <c r="H33" s="91"/>
      <c r="I33" s="91"/>
      <c r="J33" s="91">
        <f t="shared" si="0"/>
        <v>0</v>
      </c>
      <c r="K33" s="91"/>
      <c r="L33" s="55"/>
    </row>
    <row r="34" spans="1:13" x14ac:dyDescent="0.25">
      <c r="A34" s="42">
        <v>32</v>
      </c>
      <c r="B34" s="43"/>
      <c r="C34" s="44"/>
      <c r="D34" s="41" t="s">
        <v>36</v>
      </c>
      <c r="E34" s="90">
        <v>16590.349999999999</v>
      </c>
      <c r="F34" s="90" t="e">
        <f>#REF!+#REF!</f>
        <v>#REF!</v>
      </c>
      <c r="G34" s="91">
        <v>4550</v>
      </c>
      <c r="H34" s="91"/>
      <c r="I34" s="91">
        <v>12500</v>
      </c>
      <c r="J34" s="91">
        <f t="shared" si="0"/>
        <v>0</v>
      </c>
      <c r="K34" s="91">
        <v>12500</v>
      </c>
      <c r="L34" s="55"/>
    </row>
    <row r="35" spans="1:13" s="35" customFormat="1" x14ac:dyDescent="0.25">
      <c r="A35" s="165">
        <v>4</v>
      </c>
      <c r="B35" s="166"/>
      <c r="C35" s="167"/>
      <c r="D35" s="45" t="s">
        <v>25</v>
      </c>
      <c r="E35" s="87">
        <f t="shared" ref="E35:F35" si="8">E36+E37+E38</f>
        <v>19244.669999999998</v>
      </c>
      <c r="F35" s="87">
        <f t="shared" si="8"/>
        <v>0</v>
      </c>
      <c r="G35" s="88"/>
      <c r="H35" s="88"/>
      <c r="I35" s="88">
        <f>I36+I37+I38</f>
        <v>150000</v>
      </c>
      <c r="J35" s="88">
        <f t="shared" si="0"/>
        <v>0</v>
      </c>
      <c r="K35" s="88">
        <f>K36+K37+K38</f>
        <v>150000</v>
      </c>
      <c r="L35" s="58"/>
    </row>
    <row r="36" spans="1:13" hidden="1" x14ac:dyDescent="0.25">
      <c r="A36" s="42">
        <v>41</v>
      </c>
      <c r="B36" s="43"/>
      <c r="C36" s="44"/>
      <c r="D36" s="41" t="s">
        <v>65</v>
      </c>
      <c r="E36" s="90">
        <v>596.19000000000005</v>
      </c>
      <c r="F36" s="90"/>
      <c r="G36" s="91"/>
      <c r="H36" s="91"/>
      <c r="I36" s="91"/>
      <c r="J36" s="91">
        <f t="shared" si="0"/>
        <v>0</v>
      </c>
      <c r="K36" s="91"/>
      <c r="L36" s="55"/>
    </row>
    <row r="37" spans="1:13" x14ac:dyDescent="0.25">
      <c r="A37" s="42">
        <v>42</v>
      </c>
      <c r="B37" s="43"/>
      <c r="C37" s="44"/>
      <c r="D37" s="41" t="s">
        <v>48</v>
      </c>
      <c r="E37" s="90">
        <v>4048.97</v>
      </c>
      <c r="F37" s="90"/>
      <c r="G37" s="91"/>
      <c r="H37" s="91"/>
      <c r="I37" s="91">
        <v>150000</v>
      </c>
      <c r="J37" s="91">
        <f t="shared" si="0"/>
        <v>0</v>
      </c>
      <c r="K37" s="91">
        <v>150000</v>
      </c>
      <c r="L37" s="55"/>
    </row>
    <row r="38" spans="1:13" hidden="1" x14ac:dyDescent="0.25">
      <c r="A38" s="42">
        <v>45</v>
      </c>
      <c r="B38" s="43"/>
      <c r="C38" s="44"/>
      <c r="D38" s="41" t="s">
        <v>69</v>
      </c>
      <c r="E38" s="90">
        <v>14599.51</v>
      </c>
      <c r="F38" s="90"/>
      <c r="G38" s="91"/>
      <c r="H38" s="91"/>
      <c r="I38" s="91">
        <v>0</v>
      </c>
      <c r="J38" s="91">
        <f t="shared" si="0"/>
        <v>0</v>
      </c>
      <c r="K38" s="91">
        <v>0</v>
      </c>
      <c r="L38" s="55"/>
    </row>
    <row r="39" spans="1:13" s="54" customFormat="1" x14ac:dyDescent="0.25">
      <c r="A39" s="162" t="s">
        <v>78</v>
      </c>
      <c r="B39" s="163"/>
      <c r="C39" s="164"/>
      <c r="D39" s="53" t="s">
        <v>79</v>
      </c>
      <c r="E39" s="84">
        <f>E40</f>
        <v>2083.7480921096289</v>
      </c>
      <c r="F39" s="84" t="e">
        <f>F40</f>
        <v>#REF!</v>
      </c>
      <c r="G39" s="85"/>
      <c r="H39" s="85"/>
      <c r="I39" s="85">
        <f>I40</f>
        <v>65000</v>
      </c>
      <c r="J39" s="85">
        <f t="shared" si="0"/>
        <v>200</v>
      </c>
      <c r="K39" s="85">
        <f>K40</f>
        <v>65200</v>
      </c>
      <c r="L39" s="56"/>
      <c r="M39" s="136"/>
    </row>
    <row r="40" spans="1:13" s="35" customFormat="1" x14ac:dyDescent="0.25">
      <c r="A40" s="165">
        <v>4</v>
      </c>
      <c r="B40" s="166"/>
      <c r="C40" s="167"/>
      <c r="D40" s="45" t="s">
        <v>25</v>
      </c>
      <c r="E40" s="87">
        <f>E41</f>
        <v>2083.7480921096289</v>
      </c>
      <c r="F40" s="87" t="e">
        <f t="shared" ref="F40" si="9">F41</f>
        <v>#REF!</v>
      </c>
      <c r="G40" s="88"/>
      <c r="H40" s="88"/>
      <c r="I40" s="88">
        <f>I41</f>
        <v>65000</v>
      </c>
      <c r="J40" s="88">
        <f t="shared" si="0"/>
        <v>200</v>
      </c>
      <c r="K40" s="88">
        <f>K41</f>
        <v>65200</v>
      </c>
      <c r="L40" s="58"/>
    </row>
    <row r="41" spans="1:13" x14ac:dyDescent="0.25">
      <c r="A41" s="42">
        <v>42</v>
      </c>
      <c r="B41" s="43"/>
      <c r="C41" s="44"/>
      <c r="D41" s="41" t="s">
        <v>48</v>
      </c>
      <c r="E41" s="90">
        <v>2083.7480921096289</v>
      </c>
      <c r="F41" s="90" t="e">
        <f>#REF!</f>
        <v>#REF!</v>
      </c>
      <c r="G41" s="91"/>
      <c r="H41" s="91"/>
      <c r="I41" s="91">
        <v>65000</v>
      </c>
      <c r="J41" s="91">
        <f t="shared" si="0"/>
        <v>200</v>
      </c>
      <c r="K41" s="91">
        <v>65200</v>
      </c>
      <c r="L41" s="55"/>
    </row>
    <row r="42" spans="1:13" s="54" customFormat="1" hidden="1" x14ac:dyDescent="0.25">
      <c r="A42" s="162" t="s">
        <v>94</v>
      </c>
      <c r="B42" s="163"/>
      <c r="C42" s="164"/>
      <c r="D42" s="53" t="s">
        <v>38</v>
      </c>
      <c r="E42" s="84">
        <f>E43</f>
        <v>2083.7480921096289</v>
      </c>
      <c r="F42" s="84" t="e">
        <f>F43</f>
        <v>#REF!</v>
      </c>
      <c r="G42" s="85"/>
      <c r="H42" s="85"/>
      <c r="I42" s="85">
        <f>I43</f>
        <v>0</v>
      </c>
      <c r="J42" s="85">
        <f t="shared" si="0"/>
        <v>0</v>
      </c>
      <c r="K42" s="85">
        <f>K43</f>
        <v>0</v>
      </c>
      <c r="L42" s="56"/>
    </row>
    <row r="43" spans="1:13" s="35" customFormat="1" hidden="1" x14ac:dyDescent="0.25">
      <c r="A43" s="165">
        <v>4</v>
      </c>
      <c r="B43" s="166"/>
      <c r="C43" s="167"/>
      <c r="D43" s="45" t="s">
        <v>25</v>
      </c>
      <c r="E43" s="87">
        <f>E44</f>
        <v>2083.7480921096289</v>
      </c>
      <c r="F43" s="87" t="e">
        <f t="shared" ref="F43" si="10">F44</f>
        <v>#REF!</v>
      </c>
      <c r="G43" s="88"/>
      <c r="H43" s="88"/>
      <c r="I43" s="88">
        <f>I44</f>
        <v>0</v>
      </c>
      <c r="J43" s="88">
        <f t="shared" si="0"/>
        <v>0</v>
      </c>
      <c r="K43" s="88">
        <f>K44</f>
        <v>0</v>
      </c>
      <c r="L43" s="58"/>
    </row>
    <row r="44" spans="1:13" hidden="1" x14ac:dyDescent="0.25">
      <c r="A44" s="42">
        <v>42</v>
      </c>
      <c r="B44" s="43"/>
      <c r="C44" s="44"/>
      <c r="D44" s="41" t="s">
        <v>48</v>
      </c>
      <c r="E44" s="90">
        <v>2083.7480921096289</v>
      </c>
      <c r="F44" s="90" t="e">
        <f>#REF!</f>
        <v>#REF!</v>
      </c>
      <c r="G44" s="91"/>
      <c r="H44" s="91"/>
      <c r="I44" s="91"/>
      <c r="J44" s="91">
        <f t="shared" si="0"/>
        <v>0</v>
      </c>
      <c r="K44" s="91"/>
      <c r="L44" s="55"/>
    </row>
    <row r="45" spans="1:13" x14ac:dyDescent="0.25">
      <c r="A45" s="31"/>
      <c r="B45" s="32"/>
      <c r="C45" s="33"/>
      <c r="D45" s="22"/>
      <c r="E45" s="36"/>
      <c r="F45" s="36"/>
      <c r="G45" s="37"/>
      <c r="H45" s="37"/>
      <c r="I45" s="37"/>
      <c r="J45" s="37"/>
      <c r="K45" s="37"/>
      <c r="L45" s="55"/>
    </row>
    <row r="46" spans="1:13" ht="25.5" x14ac:dyDescent="0.25">
      <c r="A46" s="174" t="s">
        <v>74</v>
      </c>
      <c r="B46" s="175"/>
      <c r="C46" s="176"/>
      <c r="D46" s="23" t="s">
        <v>75</v>
      </c>
      <c r="E46" s="82">
        <f>E47+E50+E53</f>
        <v>39857.455703762687</v>
      </c>
      <c r="F46" s="82" t="e">
        <f>F47+F50+F53</f>
        <v>#REF!</v>
      </c>
      <c r="G46" s="83">
        <f>G47+G50+G53</f>
        <v>61737.770000000004</v>
      </c>
      <c r="H46" s="83">
        <f>H47+H50+H53</f>
        <v>315000</v>
      </c>
      <c r="I46" s="83">
        <f>I47+I50+I53+I56</f>
        <v>92950</v>
      </c>
      <c r="J46" s="83">
        <f t="shared" si="0"/>
        <v>1100</v>
      </c>
      <c r="K46" s="83">
        <f>K47+K50+K53+K56</f>
        <v>94050</v>
      </c>
      <c r="L46" s="55"/>
    </row>
    <row r="47" spans="1:13" s="54" customFormat="1" x14ac:dyDescent="0.25">
      <c r="A47" s="162" t="s">
        <v>66</v>
      </c>
      <c r="B47" s="163"/>
      <c r="C47" s="164"/>
      <c r="D47" s="53" t="s">
        <v>67</v>
      </c>
      <c r="E47" s="84">
        <f>E48</f>
        <v>13272.280841462603</v>
      </c>
      <c r="F47" s="84" t="e">
        <f>F48</f>
        <v>#REF!</v>
      </c>
      <c r="G47" s="85">
        <f t="shared" ref="G47:K48" si="11">G48</f>
        <v>27000</v>
      </c>
      <c r="H47" s="85">
        <f t="shared" si="11"/>
        <v>120000</v>
      </c>
      <c r="I47" s="85">
        <f t="shared" si="11"/>
        <v>25000</v>
      </c>
      <c r="J47" s="85">
        <f t="shared" si="0"/>
        <v>0</v>
      </c>
      <c r="K47" s="85">
        <f t="shared" si="11"/>
        <v>25000</v>
      </c>
      <c r="L47" s="56"/>
    </row>
    <row r="48" spans="1:13" s="49" customFormat="1" x14ac:dyDescent="0.25">
      <c r="A48" s="165">
        <v>3</v>
      </c>
      <c r="B48" s="166"/>
      <c r="C48" s="167"/>
      <c r="D48" s="48" t="s">
        <v>23</v>
      </c>
      <c r="E48" s="88">
        <f>E49</f>
        <v>13272.280841462603</v>
      </c>
      <c r="F48" s="88" t="e">
        <f>F49</f>
        <v>#REF!</v>
      </c>
      <c r="G48" s="88">
        <f t="shared" si="11"/>
        <v>27000</v>
      </c>
      <c r="H48" s="88">
        <f t="shared" si="11"/>
        <v>120000</v>
      </c>
      <c r="I48" s="88">
        <f t="shared" si="11"/>
        <v>25000</v>
      </c>
      <c r="J48" s="89">
        <f t="shared" si="0"/>
        <v>0</v>
      </c>
      <c r="K48" s="88">
        <f t="shared" si="11"/>
        <v>25000</v>
      </c>
      <c r="L48" s="59"/>
    </row>
    <row r="49" spans="1:12" s="47" customFormat="1" ht="14.25" x14ac:dyDescent="0.2">
      <c r="A49" s="168">
        <v>32</v>
      </c>
      <c r="B49" s="169"/>
      <c r="C49" s="170"/>
      <c r="D49" s="46" t="s">
        <v>36</v>
      </c>
      <c r="E49" s="91">
        <v>13272.280841462603</v>
      </c>
      <c r="F49" s="91" t="e">
        <f>#REF!+#REF!</f>
        <v>#REF!</v>
      </c>
      <c r="G49" s="91">
        <v>27000</v>
      </c>
      <c r="H49" s="91">
        <v>120000</v>
      </c>
      <c r="I49" s="91">
        <v>25000</v>
      </c>
      <c r="J49" s="92">
        <f t="shared" si="0"/>
        <v>0</v>
      </c>
      <c r="K49" s="91">
        <v>25000</v>
      </c>
      <c r="L49" s="60"/>
    </row>
    <row r="50" spans="1:12" s="54" customFormat="1" x14ac:dyDescent="0.25">
      <c r="A50" s="162" t="s">
        <v>63</v>
      </c>
      <c r="B50" s="163"/>
      <c r="C50" s="164"/>
      <c r="D50" s="53" t="s">
        <v>62</v>
      </c>
      <c r="E50" s="84">
        <f>E51+E79</f>
        <v>15446.413166102593</v>
      </c>
      <c r="F50" s="84" t="e">
        <f>F51+F79</f>
        <v>#REF!</v>
      </c>
      <c r="G50" s="85">
        <f t="shared" ref="G50:K50" si="12">G51</f>
        <v>21899</v>
      </c>
      <c r="H50" s="85">
        <f t="shared" ref="H50" si="13">H51</f>
        <v>165000</v>
      </c>
      <c r="I50" s="85">
        <f t="shared" si="12"/>
        <v>36500</v>
      </c>
      <c r="J50" s="85">
        <f t="shared" si="0"/>
        <v>1100</v>
      </c>
      <c r="K50" s="85">
        <f t="shared" si="12"/>
        <v>37600</v>
      </c>
      <c r="L50" s="56"/>
    </row>
    <row r="51" spans="1:12" s="49" customFormat="1" x14ac:dyDescent="0.25">
      <c r="A51" s="165">
        <v>3</v>
      </c>
      <c r="B51" s="166"/>
      <c r="C51" s="167"/>
      <c r="D51" s="48" t="s">
        <v>23</v>
      </c>
      <c r="E51" s="88">
        <f>E52</f>
        <v>15446.413166102593</v>
      </c>
      <c r="F51" s="88" t="e">
        <f>F52</f>
        <v>#REF!</v>
      </c>
      <c r="G51" s="88">
        <f t="shared" ref="G51:H51" si="14">G52</f>
        <v>21899</v>
      </c>
      <c r="H51" s="88">
        <f t="shared" si="14"/>
        <v>165000</v>
      </c>
      <c r="I51" s="88">
        <f t="shared" ref="I51:K51" si="15">I52</f>
        <v>36500</v>
      </c>
      <c r="J51" s="89">
        <f t="shared" si="0"/>
        <v>1100</v>
      </c>
      <c r="K51" s="88">
        <f t="shared" si="15"/>
        <v>37600</v>
      </c>
      <c r="L51" s="59"/>
    </row>
    <row r="52" spans="1:12" s="47" customFormat="1" ht="14.25" x14ac:dyDescent="0.2">
      <c r="A52" s="168">
        <v>32</v>
      </c>
      <c r="B52" s="169"/>
      <c r="C52" s="170"/>
      <c r="D52" s="46" t="s">
        <v>36</v>
      </c>
      <c r="E52" s="91">
        <v>15446.413166102593</v>
      </c>
      <c r="F52" s="91" t="e">
        <f>#REF!+#REF!</f>
        <v>#REF!</v>
      </c>
      <c r="G52" s="91">
        <v>21899</v>
      </c>
      <c r="H52" s="91">
        <v>165000</v>
      </c>
      <c r="I52" s="91">
        <v>36500</v>
      </c>
      <c r="J52" s="133">
        <f t="shared" si="0"/>
        <v>1100</v>
      </c>
      <c r="K52" s="91">
        <v>37600</v>
      </c>
      <c r="L52" s="60"/>
    </row>
    <row r="53" spans="1:12" s="54" customFormat="1" x14ac:dyDescent="0.25">
      <c r="A53" s="162" t="s">
        <v>76</v>
      </c>
      <c r="B53" s="163"/>
      <c r="C53" s="164"/>
      <c r="D53" s="53" t="s">
        <v>77</v>
      </c>
      <c r="E53" s="84">
        <f>E54+E59</f>
        <v>11138.761696197491</v>
      </c>
      <c r="F53" s="84" t="e">
        <f>F54+F59</f>
        <v>#REF!</v>
      </c>
      <c r="G53" s="85">
        <f t="shared" ref="G53" si="16">G54</f>
        <v>12838.77</v>
      </c>
      <c r="H53" s="85">
        <f t="shared" ref="H53" si="17">H54</f>
        <v>30000</v>
      </c>
      <c r="I53" s="86">
        <f>I54</f>
        <v>28500</v>
      </c>
      <c r="J53" s="85">
        <f t="shared" si="0"/>
        <v>0</v>
      </c>
      <c r="K53" s="86">
        <f>K54</f>
        <v>28500</v>
      </c>
      <c r="L53" s="56"/>
    </row>
    <row r="54" spans="1:12" s="49" customFormat="1" x14ac:dyDescent="0.25">
      <c r="A54" s="165">
        <v>3</v>
      </c>
      <c r="B54" s="166"/>
      <c r="C54" s="167"/>
      <c r="D54" s="48" t="s">
        <v>23</v>
      </c>
      <c r="E54" s="88">
        <f>E55</f>
        <v>11138.761696197491</v>
      </c>
      <c r="F54" s="88" t="e">
        <f>F55</f>
        <v>#REF!</v>
      </c>
      <c r="G54" s="88">
        <f t="shared" ref="G54:H54" si="18">G55</f>
        <v>12838.77</v>
      </c>
      <c r="H54" s="88">
        <f t="shared" si="18"/>
        <v>30000</v>
      </c>
      <c r="I54" s="93">
        <f>I55</f>
        <v>28500</v>
      </c>
      <c r="J54" s="89">
        <f t="shared" si="0"/>
        <v>0</v>
      </c>
      <c r="K54" s="93">
        <f>K55</f>
        <v>28500</v>
      </c>
      <c r="L54" s="59"/>
    </row>
    <row r="55" spans="1:12" s="47" customFormat="1" ht="14.25" x14ac:dyDescent="0.2">
      <c r="A55" s="168">
        <v>32</v>
      </c>
      <c r="B55" s="169"/>
      <c r="C55" s="170"/>
      <c r="D55" s="46" t="s">
        <v>36</v>
      </c>
      <c r="E55" s="91">
        <v>11138.761696197491</v>
      </c>
      <c r="F55" s="91" t="e">
        <f>#REF!</f>
        <v>#REF!</v>
      </c>
      <c r="G55" s="91">
        <v>12838.77</v>
      </c>
      <c r="H55" s="91">
        <v>30000</v>
      </c>
      <c r="I55" s="94">
        <v>28500</v>
      </c>
      <c r="J55" s="92">
        <f t="shared" si="0"/>
        <v>0</v>
      </c>
      <c r="K55" s="94">
        <v>28500</v>
      </c>
      <c r="L55" s="60"/>
    </row>
    <row r="56" spans="1:12" s="54" customFormat="1" x14ac:dyDescent="0.25">
      <c r="A56" s="162" t="s">
        <v>78</v>
      </c>
      <c r="B56" s="163"/>
      <c r="C56" s="164"/>
      <c r="D56" s="53" t="s">
        <v>79</v>
      </c>
      <c r="E56" s="84" t="e">
        <f>E57</f>
        <v>#REF!</v>
      </c>
      <c r="F56" s="84" t="e">
        <f>F57</f>
        <v>#REF!</v>
      </c>
      <c r="G56" s="85"/>
      <c r="H56" s="85"/>
      <c r="I56" s="85">
        <f>I57</f>
        <v>2950</v>
      </c>
      <c r="J56" s="85">
        <f t="shared" ref="J56:J58" si="19">K56-I56</f>
        <v>0</v>
      </c>
      <c r="K56" s="85">
        <f>K57</f>
        <v>2950</v>
      </c>
      <c r="L56" s="56"/>
    </row>
    <row r="57" spans="1:12" s="35" customFormat="1" x14ac:dyDescent="0.25">
      <c r="A57" s="165">
        <v>3</v>
      </c>
      <c r="B57" s="166"/>
      <c r="C57" s="167"/>
      <c r="D57" s="45" t="s">
        <v>23</v>
      </c>
      <c r="E57" s="87" t="e">
        <f>#REF!+E58</f>
        <v>#REF!</v>
      </c>
      <c r="F57" s="87" t="e">
        <f>#REF!+F58</f>
        <v>#REF!</v>
      </c>
      <c r="G57" s="88" t="e">
        <f>G58+#REF!</f>
        <v>#REF!</v>
      </c>
      <c r="H57" s="88"/>
      <c r="I57" s="88">
        <f>I58</f>
        <v>2950</v>
      </c>
      <c r="J57" s="88">
        <f t="shared" si="19"/>
        <v>0</v>
      </c>
      <c r="K57" s="88">
        <f>K58</f>
        <v>2950</v>
      </c>
      <c r="L57" s="58"/>
    </row>
    <row r="58" spans="1:12" x14ac:dyDescent="0.25">
      <c r="A58" s="42">
        <v>32</v>
      </c>
      <c r="B58" s="43"/>
      <c r="C58" s="44"/>
      <c r="D58" s="41" t="s">
        <v>36</v>
      </c>
      <c r="E58" s="90">
        <v>16590.349999999999</v>
      </c>
      <c r="F58" s="90" t="e">
        <f>#REF!+#REF!</f>
        <v>#REF!</v>
      </c>
      <c r="G58" s="91">
        <v>4550</v>
      </c>
      <c r="H58" s="91"/>
      <c r="I58" s="91">
        <v>2950</v>
      </c>
      <c r="J58" s="91">
        <f t="shared" si="19"/>
        <v>0</v>
      </c>
      <c r="K58" s="91">
        <v>2950</v>
      </c>
      <c r="L58" s="55"/>
    </row>
    <row r="59" spans="1:12" x14ac:dyDescent="0.25">
      <c r="L59" s="55"/>
    </row>
    <row r="60" spans="1:12" x14ac:dyDescent="0.25">
      <c r="L60" s="55"/>
    </row>
    <row r="61" spans="1:12" x14ac:dyDescent="0.25">
      <c r="L61" s="55"/>
    </row>
    <row r="62" spans="1:12" x14ac:dyDescent="0.25">
      <c r="L62" s="55"/>
    </row>
  </sheetData>
  <mergeCells count="37">
    <mergeCell ref="A56:C56"/>
    <mergeCell ref="A57:C57"/>
    <mergeCell ref="A54:C54"/>
    <mergeCell ref="A55:C55"/>
    <mergeCell ref="A6:C6"/>
    <mergeCell ref="A7:C7"/>
    <mergeCell ref="A10:C10"/>
    <mergeCell ref="A49:C49"/>
    <mergeCell ref="A12:C12"/>
    <mergeCell ref="A16:C16"/>
    <mergeCell ref="A17:C17"/>
    <mergeCell ref="A18:C18"/>
    <mergeCell ref="A21:C21"/>
    <mergeCell ref="A53:C53"/>
    <mergeCell ref="A46:C46"/>
    <mergeCell ref="A47:C47"/>
    <mergeCell ref="A25:C25"/>
    <mergeCell ref="A40:C40"/>
    <mergeCell ref="A1:K1"/>
    <mergeCell ref="A3:K3"/>
    <mergeCell ref="A5:C5"/>
    <mergeCell ref="A8:C8"/>
    <mergeCell ref="A9:C9"/>
    <mergeCell ref="A27:C27"/>
    <mergeCell ref="A28:C28"/>
    <mergeCell ref="A29:C29"/>
    <mergeCell ref="A50:C50"/>
    <mergeCell ref="A51:C51"/>
    <mergeCell ref="A52:C52"/>
    <mergeCell ref="A31:C31"/>
    <mergeCell ref="A32:C32"/>
    <mergeCell ref="A33:C33"/>
    <mergeCell ref="A35:C35"/>
    <mergeCell ref="A39:C39"/>
    <mergeCell ref="A48:C48"/>
    <mergeCell ref="A42:C42"/>
    <mergeCell ref="A43:C43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rashoda'!Podrucje_ispisa</vt:lpstr>
      <vt:lpstr>'POSEBNI DIO'!Podrucje_ispisa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osoba1</cp:lastModifiedBy>
  <cp:lastPrinted>2025-11-06T19:17:18Z</cp:lastPrinted>
  <dcterms:created xsi:type="dcterms:W3CDTF">2022-08-12T12:51:27Z</dcterms:created>
  <dcterms:modified xsi:type="dcterms:W3CDTF">2026-02-27T10:38:11Z</dcterms:modified>
</cp:coreProperties>
</file>