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soba1\Documents\financije\2025\Izvještaji\Izvršenje financijskog plana\godišnje\"/>
    </mc:Choice>
  </mc:AlternateContent>
  <xr:revisionPtr revIDLastSave="0" documentId="8_{C8510590-46DA-4A66-AEA4-A2B690EF354E}" xr6:coauthVersionLast="47" xr6:coauthVersionMax="47" xr10:uidLastSave="{00000000-0000-0000-0000-000000000000}"/>
  <bookViews>
    <workbookView xWindow="-120" yWindow="-120" windowWidth="29040" windowHeight="15720" tabRatio="720" activeTab="6" xr2:uid="{00000000-000D-0000-FFFF-FFFF00000000}"/>
  </bookViews>
  <sheets>
    <sheet name="SAŽETAK" sheetId="1" r:id="rId1"/>
    <sheet name=" Račun prihoda i rashoda - E.K." sheetId="3" r:id="rId2"/>
    <sheet name="Račun prihoda i rashoda - I.F." sheetId="2" r:id="rId3"/>
    <sheet name="Rashodi prema funkcijskoj kl" sheetId="5" r:id="rId4"/>
    <sheet name="Račun financiranja e.k." sheetId="6" r:id="rId5"/>
    <sheet name="Račun financiranja - I.F." sheetId="8" r:id="rId6"/>
    <sheet name="POSEBNI DIO" sheetId="7" r:id="rId7"/>
  </sheets>
  <externalReferences>
    <externalReference r:id="rId8"/>
  </externalReferences>
  <definedNames>
    <definedName name="_xlnm.Print_Area" localSheetId="1">' Račun prihoda i rashoda - E.K.'!$A$1:$J$93</definedName>
    <definedName name="_xlnm.Print_Area" localSheetId="6">'POSEBNI DIO'!$A$1:$K$155</definedName>
    <definedName name="_xlnm.Print_Area" localSheetId="3">'Rashodi prema funkcijskoj kl'!$A$1:$F$12</definedName>
    <definedName name="_xlnm.Print_Area" localSheetId="0">SAŽETAK!$A$1:$J$31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3" l="1"/>
  <c r="H66" i="3"/>
  <c r="M36" i="7"/>
  <c r="I88" i="3"/>
  <c r="I87" i="3"/>
  <c r="H11" i="3" l="1"/>
  <c r="H10" i="3"/>
  <c r="H22" i="3"/>
  <c r="H12" i="3"/>
  <c r="F31" i="3"/>
  <c r="F32" i="3"/>
  <c r="H13" i="3"/>
  <c r="J120" i="7" l="1"/>
  <c r="I7" i="7"/>
  <c r="H32" i="3" l="1"/>
  <c r="H11" i="2"/>
  <c r="D10" i="2"/>
  <c r="C5" i="2"/>
  <c r="C14" i="2"/>
  <c r="H31" i="3" l="1"/>
  <c r="I18" i="3"/>
  <c r="I14" i="3"/>
  <c r="H17" i="3"/>
  <c r="H16" i="3" s="1"/>
  <c r="I17" i="3" l="1"/>
  <c r="C27" i="2" l="1"/>
  <c r="B5" i="2"/>
  <c r="B10" i="2"/>
  <c r="B14" i="2"/>
  <c r="F48" i="3"/>
  <c r="F53" i="3"/>
  <c r="F59" i="3" l="1"/>
  <c r="F87" i="3"/>
  <c r="F81" i="3" s="1"/>
  <c r="F92" i="3"/>
  <c r="F91" i="3" s="1"/>
  <c r="F69" i="3"/>
  <c r="G39" i="3"/>
  <c r="G11" i="3"/>
  <c r="G10" i="3" s="1"/>
  <c r="F80" i="3" l="1"/>
  <c r="H65" i="3"/>
  <c r="H58" i="3"/>
  <c r="I58" i="3" s="1"/>
  <c r="B22" i="2" l="1"/>
  <c r="H63" i="3"/>
  <c r="H55" i="3"/>
  <c r="J104" i="7"/>
  <c r="J102" i="7"/>
  <c r="I100" i="7"/>
  <c r="I99" i="7" s="1"/>
  <c r="C23" i="2" s="1"/>
  <c r="C22" i="2" s="1"/>
  <c r="J101" i="7" l="1"/>
  <c r="K101" i="7" s="1"/>
  <c r="J100" i="7" l="1"/>
  <c r="J99" i="7" s="1"/>
  <c r="K100" i="7" l="1"/>
  <c r="K99" i="7"/>
  <c r="D23" i="2"/>
  <c r="H86" i="3"/>
  <c r="H84" i="3" s="1"/>
  <c r="F23" i="2" l="1"/>
  <c r="E23" i="2"/>
  <c r="D22" i="2"/>
  <c r="F22" i="2" l="1"/>
  <c r="E22" i="2"/>
  <c r="J16" i="7" l="1"/>
  <c r="I52" i="7"/>
  <c r="I51" i="7" s="1"/>
  <c r="J83" i="7"/>
  <c r="J67" i="7"/>
  <c r="I9" i="7"/>
  <c r="J39" i="7"/>
  <c r="H74" i="3" l="1"/>
  <c r="H70" i="3"/>
  <c r="I70" i="3" s="1"/>
  <c r="J121" i="7"/>
  <c r="J45" i="7" l="1"/>
  <c r="J73" i="7" l="1"/>
  <c r="J118" i="7"/>
  <c r="J115" i="7"/>
  <c r="J114" i="7" s="1"/>
  <c r="J48" i="7"/>
  <c r="J95" i="7"/>
  <c r="J94" i="7" s="1"/>
  <c r="J152" i="7"/>
  <c r="J151" i="7" s="1"/>
  <c r="F19" i="3" l="1"/>
  <c r="I21" i="3"/>
  <c r="I26" i="3"/>
  <c r="I85" i="3"/>
  <c r="H62" i="3"/>
  <c r="B18" i="2"/>
  <c r="B6" i="2"/>
  <c r="B8" i="2"/>
  <c r="B12" i="2"/>
  <c r="B20" i="2"/>
  <c r="B24" i="2"/>
  <c r="B17" i="2" l="1"/>
  <c r="F84" i="3"/>
  <c r="I84" i="3" s="1"/>
  <c r="F40" i="3"/>
  <c r="F43" i="3"/>
  <c r="F45" i="3"/>
  <c r="F77" i="3"/>
  <c r="F76" i="3" s="1"/>
  <c r="F39" i="3" l="1"/>
  <c r="F47" i="3"/>
  <c r="H25" i="3"/>
  <c r="I25" i="3" l="1"/>
  <c r="D15" i="2"/>
  <c r="D14" i="2" s="1"/>
  <c r="F38" i="3"/>
  <c r="F37" i="3" s="1"/>
  <c r="H67" i="3"/>
  <c r="I65" i="3"/>
  <c r="H61" i="3"/>
  <c r="H56" i="3"/>
  <c r="H54" i="3"/>
  <c r="H52" i="3"/>
  <c r="H51" i="3"/>
  <c r="H49" i="3"/>
  <c r="H88" i="3"/>
  <c r="H87" i="3" s="1"/>
  <c r="G76" i="3" l="1"/>
  <c r="G38" i="3" s="1"/>
  <c r="G37" i="3" s="1"/>
  <c r="G13" i="1" l="1"/>
  <c r="J146" i="7"/>
  <c r="J137" i="7"/>
  <c r="J62" i="7"/>
  <c r="J61" i="7" s="1"/>
  <c r="J30" i="7"/>
  <c r="J24" i="7"/>
  <c r="J19" i="7"/>
  <c r="F14" i="1"/>
  <c r="F13" i="1"/>
  <c r="F10" i="1"/>
  <c r="F9" i="1" s="1"/>
  <c r="J28" i="1"/>
  <c r="I28" i="1"/>
  <c r="J27" i="1"/>
  <c r="I27" i="1"/>
  <c r="H20" i="3"/>
  <c r="J18" i="7" l="1"/>
  <c r="H19" i="3"/>
  <c r="I19" i="3" s="1"/>
  <c r="I20" i="3"/>
  <c r="F12" i="1"/>
  <c r="F15" i="1" s="1"/>
  <c r="F31" i="1" s="1"/>
  <c r="I62" i="3" l="1"/>
  <c r="H41" i="3"/>
  <c r="I41" i="3" s="1"/>
  <c r="H42" i="3"/>
  <c r="H44" i="3"/>
  <c r="I44" i="3" s="1"/>
  <c r="H46" i="3"/>
  <c r="I46" i="3" s="1"/>
  <c r="H50" i="3"/>
  <c r="I50" i="3" s="1"/>
  <c r="I54" i="3"/>
  <c r="I55" i="3"/>
  <c r="H57" i="3"/>
  <c r="H60" i="3"/>
  <c r="I61" i="3"/>
  <c r="I63" i="3"/>
  <c r="H64" i="3"/>
  <c r="I64" i="3" s="1"/>
  <c r="I66" i="3"/>
  <c r="I68" i="3"/>
  <c r="H71" i="3"/>
  <c r="H72" i="3"/>
  <c r="I72" i="3" s="1"/>
  <c r="H73" i="3"/>
  <c r="I73" i="3" s="1"/>
  <c r="H78" i="3"/>
  <c r="H83" i="3"/>
  <c r="H82" i="3" s="1"/>
  <c r="H89" i="3"/>
  <c r="H79" i="3"/>
  <c r="I79" i="3" s="1"/>
  <c r="I75" i="3"/>
  <c r="I30" i="3"/>
  <c r="H29" i="3"/>
  <c r="H28" i="3" s="1"/>
  <c r="D7" i="2" s="1"/>
  <c r="D6" i="2" s="1"/>
  <c r="I24" i="3"/>
  <c r="H23" i="3"/>
  <c r="I23" i="3" s="1"/>
  <c r="I16" i="3"/>
  <c r="G10" i="1"/>
  <c r="G9" i="1" s="1"/>
  <c r="B26" i="2"/>
  <c r="C12" i="2"/>
  <c r="C8" i="2"/>
  <c r="C6" i="2"/>
  <c r="I13" i="3" l="1"/>
  <c r="I12" i="3" s="1"/>
  <c r="I42" i="3"/>
  <c r="H40" i="3"/>
  <c r="I60" i="3"/>
  <c r="H59" i="3"/>
  <c r="I59" i="3" s="1"/>
  <c r="H69" i="3"/>
  <c r="I69" i="3" s="1"/>
  <c r="G14" i="1"/>
  <c r="G12" i="1" s="1"/>
  <c r="G15" i="1" s="1"/>
  <c r="G31" i="1" s="1"/>
  <c r="H81" i="3"/>
  <c r="E7" i="2"/>
  <c r="F7" i="2"/>
  <c r="F6" i="2"/>
  <c r="H77" i="3"/>
  <c r="H76" i="3" s="1"/>
  <c r="J76" i="3" s="1"/>
  <c r="H45" i="3"/>
  <c r="I45" i="3" s="1"/>
  <c r="H43" i="3"/>
  <c r="I43" i="3" s="1"/>
  <c r="H48" i="3"/>
  <c r="I48" i="3" s="1"/>
  <c r="I78" i="3"/>
  <c r="H53" i="3"/>
  <c r="I53" i="3" s="1"/>
  <c r="I57" i="3"/>
  <c r="I28" i="3"/>
  <c r="J28" i="3"/>
  <c r="I71" i="3"/>
  <c r="I29" i="3"/>
  <c r="E6" i="2"/>
  <c r="H39" i="3" l="1"/>
  <c r="H80" i="3"/>
  <c r="H14" i="1" s="1"/>
  <c r="I81" i="3"/>
  <c r="J81" i="3"/>
  <c r="I76" i="3"/>
  <c r="I77" i="3"/>
  <c r="F9" i="2"/>
  <c r="D8" i="2"/>
  <c r="E9" i="2"/>
  <c r="D13" i="2"/>
  <c r="I39" i="3"/>
  <c r="J22" i="3"/>
  <c r="I22" i="3"/>
  <c r="J12" i="3"/>
  <c r="I40" i="3"/>
  <c r="H47" i="3"/>
  <c r="J47" i="3" s="1"/>
  <c r="J80" i="3"/>
  <c r="I80" i="3"/>
  <c r="H10" i="1" l="1"/>
  <c r="H9" i="1" s="1"/>
  <c r="I11" i="3"/>
  <c r="J14" i="1"/>
  <c r="I14" i="1"/>
  <c r="D12" i="2"/>
  <c r="D5" i="2" s="1"/>
  <c r="E13" i="2"/>
  <c r="F13" i="2"/>
  <c r="F8" i="2"/>
  <c r="E8" i="2"/>
  <c r="J39" i="3"/>
  <c r="J11" i="3"/>
  <c r="H38" i="3"/>
  <c r="H37" i="3" s="1"/>
  <c r="I47" i="3"/>
  <c r="I10" i="1" l="1"/>
  <c r="J10" i="1"/>
  <c r="F12" i="2"/>
  <c r="E12" i="2"/>
  <c r="J9" i="1"/>
  <c r="I9" i="1"/>
  <c r="H13" i="1"/>
  <c r="J10" i="3"/>
  <c r="I10" i="3"/>
  <c r="J38" i="3"/>
  <c r="I38" i="3"/>
  <c r="I37" i="3" l="1"/>
  <c r="J37" i="3"/>
  <c r="F5" i="2"/>
  <c r="E5" i="2"/>
  <c r="J13" i="1"/>
  <c r="I13" i="1"/>
  <c r="H12" i="1"/>
  <c r="B7" i="5"/>
  <c r="B6" i="5" s="1"/>
  <c r="J12" i="1" l="1"/>
  <c r="H15" i="1"/>
  <c r="I12" i="1"/>
  <c r="H31" i="1" l="1"/>
  <c r="I31" i="1" s="1"/>
  <c r="J15" i="1"/>
  <c r="I15" i="1"/>
  <c r="K151" i="7" l="1"/>
  <c r="J145" i="7"/>
  <c r="K145" i="7" s="1"/>
  <c r="J141" i="7"/>
  <c r="J132" i="7"/>
  <c r="J128" i="7"/>
  <c r="J59" i="7"/>
  <c r="J54" i="7"/>
  <c r="J57" i="7"/>
  <c r="J90" i="7"/>
  <c r="J89" i="7" s="1"/>
  <c r="K89" i="7" s="1"/>
  <c r="J127" i="7" l="1"/>
  <c r="K127" i="7" s="1"/>
  <c r="J136" i="7"/>
  <c r="K136" i="7" s="1"/>
  <c r="K61" i="7"/>
  <c r="J53" i="7"/>
  <c r="K53" i="7" s="1"/>
  <c r="J52" i="7" l="1"/>
  <c r="J51" i="7" s="1"/>
  <c r="J14" i="7" l="1"/>
  <c r="J11" i="7"/>
  <c r="K18" i="7" l="1"/>
  <c r="J10" i="7"/>
  <c r="H11" i="7"/>
  <c r="J150" i="7"/>
  <c r="J144" i="7"/>
  <c r="J143" i="7"/>
  <c r="J135" i="7"/>
  <c r="J126" i="7"/>
  <c r="J112" i="7"/>
  <c r="I150" i="7"/>
  <c r="I149" i="7" s="1"/>
  <c r="I144" i="7"/>
  <c r="I143" i="7"/>
  <c r="I135" i="7"/>
  <c r="I134" i="7" s="1"/>
  <c r="I126" i="7"/>
  <c r="I125" i="7" s="1"/>
  <c r="I107" i="7"/>
  <c r="K52" i="7"/>
  <c r="K10" i="7" l="1"/>
  <c r="J9" i="7"/>
  <c r="K9" i="7" s="1"/>
  <c r="C26" i="2"/>
  <c r="K109" i="7"/>
  <c r="J107" i="7"/>
  <c r="J106" i="7" s="1"/>
  <c r="I106" i="7"/>
  <c r="C25" i="2" s="1"/>
  <c r="C24" i="2" s="1"/>
  <c r="C17" i="2" s="1"/>
  <c r="J125" i="7"/>
  <c r="K126" i="7"/>
  <c r="K45" i="7"/>
  <c r="J149" i="7"/>
  <c r="D27" i="2" s="1"/>
  <c r="K150" i="7"/>
  <c r="J134" i="7"/>
  <c r="K134" i="7" s="1"/>
  <c r="K135" i="7"/>
  <c r="K143" i="7"/>
  <c r="K144" i="7"/>
  <c r="I8" i="7"/>
  <c r="I124" i="7"/>
  <c r="F151" i="7"/>
  <c r="F150" i="7" s="1"/>
  <c r="F149" i="7" s="1"/>
  <c r="G150" i="7"/>
  <c r="E150" i="7"/>
  <c r="E149" i="7" s="1"/>
  <c r="I6" i="7" l="1"/>
  <c r="C8" i="5" s="1"/>
  <c r="K107" i="7"/>
  <c r="C21" i="2"/>
  <c r="C20" i="2" s="1"/>
  <c r="C19" i="2"/>
  <c r="C18" i="2" s="1"/>
  <c r="K125" i="7"/>
  <c r="J124" i="7"/>
  <c r="K124" i="7" s="1"/>
  <c r="D21" i="2"/>
  <c r="E21" i="2" s="1"/>
  <c r="K51" i="7"/>
  <c r="K149" i="7"/>
  <c r="K106" i="7"/>
  <c r="D25" i="2"/>
  <c r="J8" i="7"/>
  <c r="J7" i="7" s="1"/>
  <c r="D19" i="2" l="1"/>
  <c r="C6" i="5"/>
  <c r="C7" i="5"/>
  <c r="D20" i="2"/>
  <c r="E20" i="2" s="1"/>
  <c r="F21" i="2"/>
  <c r="D24" i="2"/>
  <c r="F25" i="2"/>
  <c r="E25" i="2"/>
  <c r="F27" i="2"/>
  <c r="D26" i="2"/>
  <c r="F26" i="2" s="1"/>
  <c r="K8" i="7"/>
  <c r="J6" i="7"/>
  <c r="F20" i="2" l="1"/>
  <c r="F24" i="2"/>
  <c r="E24" i="2"/>
  <c r="D18" i="2"/>
  <c r="D17" i="2" s="1"/>
  <c r="F19" i="2"/>
  <c r="E19" i="2"/>
  <c r="K7" i="7"/>
  <c r="K6" i="7" l="1"/>
  <c r="D8" i="5"/>
  <c r="F18" i="2"/>
  <c r="E18" i="2"/>
  <c r="G107" i="7"/>
  <c r="G106" i="7" s="1"/>
  <c r="D7" i="5" l="1"/>
  <c r="F8" i="5"/>
  <c r="E8" i="5"/>
  <c r="F17" i="2"/>
  <c r="E17" i="2"/>
  <c r="E107" i="7"/>
  <c r="G52" i="7"/>
  <c r="E119" i="7"/>
  <c r="E118" i="7" s="1"/>
  <c r="G135" i="7"/>
  <c r="G134" i="7" s="1"/>
  <c r="G144" i="7"/>
  <c r="G143" i="7" s="1"/>
  <c r="H9" i="7"/>
  <c r="H144" i="7"/>
  <c r="H143" i="7" s="1"/>
  <c r="H92" i="7"/>
  <c r="H52" i="7"/>
  <c r="H45" i="7"/>
  <c r="E52" i="7"/>
  <c r="F89" i="7"/>
  <c r="F93" i="7"/>
  <c r="F145" i="7"/>
  <c r="F136" i="7"/>
  <c r="F135" i="7" s="1"/>
  <c r="F134" i="7" s="1"/>
  <c r="F120" i="7"/>
  <c r="F119" i="7" s="1"/>
  <c r="F118" i="7" s="1"/>
  <c r="F98" i="7"/>
  <c r="F46" i="7"/>
  <c r="F50" i="7"/>
  <c r="F7" i="5" l="1"/>
  <c r="D6" i="5"/>
  <c r="E7" i="5"/>
  <c r="H8" i="7"/>
  <c r="G9" i="7"/>
  <c r="H51" i="7"/>
  <c r="H135" i="7"/>
  <c r="H134" i="7" s="1"/>
  <c r="H126" i="7"/>
  <c r="H125" i="7" s="1"/>
  <c r="E92" i="7"/>
  <c r="F127" i="7"/>
  <c r="F126" i="7" s="1"/>
  <c r="F125" i="7" s="1"/>
  <c r="G126" i="7"/>
  <c r="G125" i="7" s="1"/>
  <c r="G124" i="7" s="1"/>
  <c r="E126" i="7"/>
  <c r="E125" i="7" s="1"/>
  <c r="F144" i="7"/>
  <c r="F143" i="7" s="1"/>
  <c r="E135" i="7"/>
  <c r="E134" i="7" s="1"/>
  <c r="F109" i="7"/>
  <c r="F108" i="7"/>
  <c r="F112" i="7"/>
  <c r="F61" i="7"/>
  <c r="G92" i="7"/>
  <c r="G51" i="7" s="1"/>
  <c r="F94" i="7"/>
  <c r="F92" i="7" s="1"/>
  <c r="F53" i="7"/>
  <c r="F47" i="7"/>
  <c r="F45" i="7" s="1"/>
  <c r="F10" i="7"/>
  <c r="G45" i="7"/>
  <c r="F18" i="7"/>
  <c r="E45" i="7"/>
  <c r="E6" i="5" l="1"/>
  <c r="F6" i="5"/>
  <c r="H7" i="7"/>
  <c r="G8" i="7"/>
  <c r="G7" i="7" s="1"/>
  <c r="G6" i="7" s="1"/>
  <c r="H124" i="7"/>
  <c r="F107" i="7"/>
  <c r="F106" i="7" s="1"/>
  <c r="F124" i="7"/>
  <c r="E144" i="7"/>
  <c r="E143" i="7" s="1"/>
  <c r="E124" i="7" s="1"/>
  <c r="E112" i="7"/>
  <c r="F9" i="7"/>
  <c r="F8" i="7" s="1"/>
  <c r="F52" i="7"/>
  <c r="F51" i="7" s="1"/>
  <c r="E51" i="7"/>
  <c r="H6" i="7" l="1"/>
  <c r="F7" i="7"/>
  <c r="F6" i="7" s="1"/>
  <c r="E106" i="7"/>
  <c r="E9" i="7"/>
  <c r="E8" i="7" s="1"/>
  <c r="E7" i="7" l="1"/>
  <c r="E6" i="7" s="1"/>
</calcChain>
</file>

<file path=xl/sharedStrings.xml><?xml version="1.0" encoding="utf-8"?>
<sst xmlns="http://schemas.openxmlformats.org/spreadsheetml/2006/main" count="379" uniqueCount="170">
  <si>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</si>
  <si>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</si>
  <si>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</si>
  <si>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</si>
  <si>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</si>
  <si>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</si>
  <si>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</si>
  <si>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</si>
  <si>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</si>
  <si>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</si>
  <si>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</si>
  <si>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</si>
  <si>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2022.</t>
  </si>
  <si>
    <t xml:space="preserve">A. RAČUN PRIHODA I RASHODA 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</si>
  <si>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</si>
  <si>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</si>
  <si>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</si>
  <si>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</si>
  <si>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</si>
  <si>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</si>
  <si>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</si>
  <si>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</si>
  <si>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</si>
  <si>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</si>
  <si>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</si>
  <si>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</si>
  <si>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</si>
  <si>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</si>
  <si>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</si>
  <si>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</si>
  <si>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</si>
  <si>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</si>
  <si>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</si>
  <si>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</si>
  <si>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</si>
  <si>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</si>
  <si>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Prihodi iz nadležnog proračuna i od HZZO-a temeljem ugovornih obveza</t>
  </si>
  <si>
    <t>C) PRENESENI VIŠAK ILI PRENESENI MANJAK I VIŠEGODIŠNJI PLAN URAVNOTEŽENJA</t>
  </si>
  <si>
    <t>Prihodi od upravnih i adm.pristojbi, pristojbi po posebnim propisima i naknada</t>
  </si>
  <si>
    <t>Prihodi od prodaje proizvoda i robe te pruženih usluga i prihodi od donacija</t>
  </si>
  <si>
    <t>08 Rekreacija, kultura i religija</t>
  </si>
  <si>
    <t>082 Službe kulture</t>
  </si>
  <si>
    <t>Vlastiti prihodi-proračunski korisnici</t>
  </si>
  <si>
    <t>Izvor financiranja 22</t>
  </si>
  <si>
    <t>Financijski  rashodi</t>
  </si>
  <si>
    <t>Rashodi za nabavu neproizvedene dugotrajne imovine</t>
  </si>
  <si>
    <t>Izvor financiranja 12</t>
  </si>
  <si>
    <t>Opći prihodi i primici-proračunski korisnici</t>
  </si>
  <si>
    <t>Rasdodi za nabavu proizvedene dugotrajne imovine</t>
  </si>
  <si>
    <t>Rashodi za dodatna ulaganja na nefinancijskoj imovini</t>
  </si>
  <si>
    <t>PROGRAM 2005</t>
  </si>
  <si>
    <t>JAVNE POTREBE U KULTURI</t>
  </si>
  <si>
    <t>Aktivnost A200501</t>
  </si>
  <si>
    <t>REDOVNA DJELATNOST USTANOVA U KULTURI</t>
  </si>
  <si>
    <t>Aktivnost A200502</t>
  </si>
  <si>
    <t>AKTIVNOSTI VEZANE UZ PROVOĐENJE PROGRAMSKE DJELATNOSTI USTANOVA U KULTURI</t>
  </si>
  <si>
    <t>Izvor financiranja 43</t>
  </si>
  <si>
    <t>Pomoći - proračunski korisnici</t>
  </si>
  <si>
    <t>Izvor financiranja 52</t>
  </si>
  <si>
    <t>Donacije-proračunski korisnici</t>
  </si>
  <si>
    <t>Izvršenje 2022.</t>
  </si>
  <si>
    <t>Plan 2023.</t>
  </si>
  <si>
    <t>EUR</t>
  </si>
  <si>
    <t>1 Opći prihodi i primici</t>
  </si>
  <si>
    <t>2 Vlastiti prihodi</t>
  </si>
  <si>
    <t>Pomoći iz inozemstva i od subjekata unutar općeg proračuna</t>
  </si>
  <si>
    <t>4 Pomoći</t>
  </si>
  <si>
    <t>5 Donacije</t>
  </si>
  <si>
    <t>INDEKS</t>
  </si>
  <si>
    <t>Plaće (Bruto)</t>
  </si>
  <si>
    <t xml:space="preserve">Plaće u naravi </t>
  </si>
  <si>
    <t>Ostali rashodi za zaposlene</t>
  </si>
  <si>
    <t>Doprinosi na plaće</t>
  </si>
  <si>
    <t>Doprinosi za obvezno zdravstveno osiguranje</t>
  </si>
  <si>
    <t>Naknade troškova zaposlenima</t>
  </si>
  <si>
    <t>Naknade za prijevoz, rad na terenu i odvojeni život</t>
  </si>
  <si>
    <t>Rashodi za materijal i energiju</t>
  </si>
  <si>
    <t xml:space="preserve">Energija </t>
  </si>
  <si>
    <t>Sitni inventar i auto gume</t>
  </si>
  <si>
    <t>Rashodi za usluge</t>
  </si>
  <si>
    <t xml:space="preserve">Usluge tekućeg i investicijskog održavanja </t>
  </si>
  <si>
    <t xml:space="preserve">Komunalne usluge </t>
  </si>
  <si>
    <t xml:space="preserve">Zakupnine i najamnine </t>
  </si>
  <si>
    <t>Intelektulane i osobne usluge</t>
  </si>
  <si>
    <t>Ostali nespomenuti rashodi poslovanja</t>
  </si>
  <si>
    <t xml:space="preserve">Premije osiguranja </t>
  </si>
  <si>
    <t>Uredski materijal i ostali materijalni rashodi</t>
  </si>
  <si>
    <t xml:space="preserve">Materijal i dijelovi za tekuće i investicijsko održavanje </t>
  </si>
  <si>
    <t>Službena,radna i zaštitna odjeća i obuća</t>
  </si>
  <si>
    <t xml:space="preserve">Usluge telefona, pošte i prijevoza </t>
  </si>
  <si>
    <t xml:space="preserve">Usluge promidžbe i informiranja </t>
  </si>
  <si>
    <t xml:space="preserve">Zdravstvene i veterinarske usluge </t>
  </si>
  <si>
    <t xml:space="preserve">Računalne usluge </t>
  </si>
  <si>
    <t xml:space="preserve">Ostale usluge </t>
  </si>
  <si>
    <t>Naknade za rad predstavničkih i izvršnih tijela, povjerenstava i slično</t>
  </si>
  <si>
    <t xml:space="preserve">Reprezentacija </t>
  </si>
  <si>
    <t>Članarine i norme</t>
  </si>
  <si>
    <t>Ostali financijski rashodi</t>
  </si>
  <si>
    <t xml:space="preserve">Usluge banaka </t>
  </si>
  <si>
    <t>Postrojenja i oprema</t>
  </si>
  <si>
    <t>Uredska oprema i namještaj</t>
  </si>
  <si>
    <t xml:space="preserve">Rashodi za usluge </t>
  </si>
  <si>
    <t>Usluge promidžbe i informiranja</t>
  </si>
  <si>
    <t>Intelektualne i osobne usluge</t>
  </si>
  <si>
    <t>Ostale usluge</t>
  </si>
  <si>
    <t>Reprezentacija</t>
  </si>
  <si>
    <t>IZVJEŠTAJ RAČUNA FINANCIRANJA PREMA IZVORIMA FINANCIRANJA</t>
  </si>
  <si>
    <t>5=4/2*100</t>
  </si>
  <si>
    <t>6=4/3*100</t>
  </si>
  <si>
    <t>UKUPNO PRIMICI</t>
  </si>
  <si>
    <t xml:space="preserve">UKUPNO IZDACI </t>
  </si>
  <si>
    <t xml:space="preserve">IZVJEŠTAJ RAČUNA FINANCIRANJA PREMA EKONOMSKOJ KLASIFIKACIJI </t>
  </si>
  <si>
    <t>IZVJEŠTAJ O RASHODIMA PREMA FUNKCIJSKOJ KLASIFIKACIJI</t>
  </si>
  <si>
    <t>IZVJEŠTAJ O PRIHODIMA I RASHODIMA PREMA IZVORIMA FINANCIRANJA</t>
  </si>
  <si>
    <t xml:space="preserve">UKUPNO PRIHODI </t>
  </si>
  <si>
    <t xml:space="preserve">   11 Opći prihodi i primici-Grad</t>
  </si>
  <si>
    <t>22 Vlastiti prihodi-pror.korisnici</t>
  </si>
  <si>
    <t>43 Pomoći-pror.korisnici</t>
  </si>
  <si>
    <t>UKUPNO RASHODI</t>
  </si>
  <si>
    <t xml:space="preserve">   12 Opći prihodi i primici-proračunski korisnici</t>
  </si>
  <si>
    <t xml:space="preserve">   22 Vlastiti prihodi-proračunski korisnici</t>
  </si>
  <si>
    <t xml:space="preserve">   43 Pomoći - proračunski korisnici</t>
  </si>
  <si>
    <t xml:space="preserve">   52 Donacije - proračunski korisnici</t>
  </si>
  <si>
    <t xml:space="preserve">IZVJEŠTAJ O PRIHODIMA I RASHODIMA PREMA EKONOMSKOJ KLASIFIKACIJI </t>
  </si>
  <si>
    <t>UKUPNI PRIHODI</t>
  </si>
  <si>
    <t>Pomoći proračunskim korisnicima iz proračuna koji im nije nadležan</t>
  </si>
  <si>
    <t>Tekuće pomoći pror.korisnicima iz proračuna koji im nije nadležan</t>
  </si>
  <si>
    <t>Prihodi od imovine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</si>
  <si>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</si>
  <si>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</si>
  <si>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</si>
  <si>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</si>
  <si>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Prihodi iz nadležnog proračuna za financiranje redovne djel.pror.korisnika</t>
  </si>
  <si>
    <t>Prihodi iz nadležnog proračuna za financiranje rashoda poslovanja</t>
  </si>
  <si>
    <t xml:space="preserve">Službena putovanja </t>
  </si>
  <si>
    <t xml:space="preserve">Stručno usavršavanje zaposlenika </t>
  </si>
  <si>
    <t xml:space="preserve">Ostale naknade troškova zaposlenima </t>
  </si>
  <si>
    <t xml:space="preserve">Pristojbe i naknade </t>
  </si>
  <si>
    <t xml:space="preserve">Zatezne kamate </t>
  </si>
  <si>
    <t>Nematerijalna proizvedena imovina</t>
  </si>
  <si>
    <t>Ostala nematerijalna proizvedena imovina</t>
  </si>
  <si>
    <t>Prihodi po posebnim propisima</t>
  </si>
  <si>
    <t>Ostali nespomenuti prihodi</t>
  </si>
  <si>
    <t>Službena putovanja</t>
  </si>
  <si>
    <t>Stručno usavršavanje zaposlenika</t>
  </si>
  <si>
    <t>Ostale naknade troškova zaposlenika</t>
  </si>
  <si>
    <t>Službena, radna i zaštitna odjeća i obuća</t>
  </si>
  <si>
    <t>Računalne usluge</t>
  </si>
  <si>
    <t>Materijal i dijelovi za tekuće i investicijsko održavanje</t>
  </si>
  <si>
    <t>Rashodi za nabavu proizvedene dugotrajne imovine</t>
  </si>
  <si>
    <t>Knjige, umjetnička djela i ostale izložbene vrijednosti</t>
  </si>
  <si>
    <t>Umjetnička djela (izložena u galerijama, muzejima i slično)</t>
  </si>
  <si>
    <t>Kapitalne donacije</t>
  </si>
  <si>
    <t>REBALANS 2025.</t>
  </si>
  <si>
    <t>GODIŠNJI IZVJEŠTAJ O IZVRŠENJU FINANCIJSKOG PLANA ZA RAZDOBLJE 01.01.2025. DO 31.12.2025.GODINE</t>
  </si>
  <si>
    <t xml:space="preserve">OSTVARENJE/IZVRŠENJE 
1.-12.2024. </t>
  </si>
  <si>
    <t xml:space="preserve">OSTVARENJE/IZVRŠENJE 
1.-12.2025. </t>
  </si>
  <si>
    <t>Uređaji, strojevi i oprema za ostale namjene</t>
  </si>
  <si>
    <t>Pristojbe i naknade</t>
  </si>
  <si>
    <t>Izvor financiranja 37</t>
  </si>
  <si>
    <t>Prihodi za posebne namjene-proračunski korisnici</t>
  </si>
  <si>
    <t>3 Prihodi za posebne namjene</t>
  </si>
  <si>
    <t xml:space="preserve">   37 Prihodi za posebne namjene - proračunski korisnici</t>
  </si>
  <si>
    <t>Dodatna ulaganja na građevinskim objektima</t>
  </si>
  <si>
    <t>Prihodi od financijske imovine</t>
  </si>
  <si>
    <t>Kamate na oročena sredstva i depozite po viđenju</t>
  </si>
  <si>
    <t>Kapitalne pomoći proračunskom korisnicima iz proračuna koji im nije nadležan</t>
  </si>
  <si>
    <t>Kazne, upravne mjere i ostali prihodi</t>
  </si>
  <si>
    <t>Ostali prihodi</t>
  </si>
  <si>
    <t>II. POSEBNI DIO GODIŠNJEG IZVJEŠTAJA O IZVRŠENJU FINANCIJSKOG PLANA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</si>
</sst>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Arial"/>
      <charset val="238"/>
    </font>
    <font>
      <b/>
      <sz val="10"/>
      <color indexed="8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3" fillId="0" borderId="0"/>
    <xf numFmtId="0" fontId="3" fillId="0" borderId="0"/>
    <xf numFmtId="0" fontId="9" fillId="0" borderId="0"/>
    <xf numFmtId="0" fontId="9" fillId="0" borderId="0"/>
  </cellStyleXfs>
  <cellXfs count="30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" fillId="0" borderId="0" xfId="0" applyFont="1"/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7" fillId="0" borderId="0" xfId="0" applyFont="1"/>
    <xf numFmtId="0" fontId="6" fillId="0" borderId="3" xfId="0" applyFont="1" applyBorder="1" applyAlignment="1">
      <alignment horizontal="left" vertical="center" wrapText="1"/>
    </xf>
    <xf numFmtId="0" fontId="18" fillId="0" borderId="0" xfId="0" applyFont="1"/>
    <xf numFmtId="4" fontId="3" fillId="0" borderId="0" xfId="0" applyNumberFormat="1" applyFont="1" applyAlignment="1">
      <alignment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0" fillId="5" borderId="0" xfId="0" applyFill="1"/>
    <xf numFmtId="3" fontId="0" fillId="0" borderId="0" xfId="0" applyNumberFormat="1"/>
    <xf numFmtId="3" fontId="0" fillId="5" borderId="0" xfId="0" applyNumberFormat="1" applyFill="1"/>
    <xf numFmtId="3" fontId="1" fillId="0" borderId="0" xfId="0" applyNumberFormat="1" applyFont="1"/>
    <xf numFmtId="3" fontId="18" fillId="0" borderId="0" xfId="0" applyNumberFormat="1" applyFont="1"/>
    <xf numFmtId="3" fontId="17" fillId="0" borderId="0" xfId="0" applyNumberFormat="1" applyFont="1"/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3" fillId="0" borderId="0" xfId="0" applyNumberFormat="1" applyFont="1"/>
    <xf numFmtId="3" fontId="6" fillId="0" borderId="1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center" wrapText="1"/>
    </xf>
    <xf numFmtId="3" fontId="6" fillId="0" borderId="2" xfId="0" quotePrefix="1" applyNumberFormat="1" applyFont="1" applyBorder="1" applyAlignment="1">
      <alignment horizontal="left"/>
    </xf>
    <xf numFmtId="3" fontId="2" fillId="0" borderId="0" xfId="0" quotePrefix="1" applyNumberFormat="1" applyFont="1" applyAlignment="1">
      <alignment horizontal="center" vertical="center" wrapText="1"/>
    </xf>
    <xf numFmtId="3" fontId="7" fillId="0" borderId="0" xfId="0" quotePrefix="1" applyNumberFormat="1" applyFont="1" applyAlignment="1">
      <alignment horizontal="left" wrapText="1"/>
    </xf>
    <xf numFmtId="3" fontId="8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 wrapText="1"/>
    </xf>
    <xf numFmtId="4" fontId="6" fillId="0" borderId="4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20" fillId="0" borderId="3" xfId="0" applyNumberFormat="1" applyFont="1" applyBorder="1"/>
    <xf numFmtId="4" fontId="19" fillId="0" borderId="3" xfId="0" applyNumberFormat="1" applyFont="1" applyBorder="1"/>
    <xf numFmtId="4" fontId="22" fillId="6" borderId="0" xfId="0" applyNumberFormat="1" applyFont="1" applyFill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/>
    </xf>
    <xf numFmtId="4" fontId="0" fillId="5" borderId="0" xfId="0" applyNumberFormat="1" applyFill="1"/>
    <xf numFmtId="3" fontId="11" fillId="0" borderId="3" xfId="0" applyNumberFormat="1" applyFont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 wrapText="1"/>
    </xf>
    <xf numFmtId="0" fontId="23" fillId="0" borderId="1" xfId="0" applyFont="1" applyBorder="1" applyAlignment="1">
      <alignment horizontal="left" vertical="center" wrapText="1" indent="1"/>
    </xf>
    <xf numFmtId="0" fontId="23" fillId="0" borderId="2" xfId="0" applyFont="1" applyBorder="1" applyAlignment="1">
      <alignment horizontal="left" vertical="center" wrapText="1" indent="1"/>
    </xf>
    <xf numFmtId="0" fontId="23" fillId="0" borderId="4" xfId="0" applyFont="1" applyBorder="1" applyAlignment="1">
      <alignment horizontal="left" vertical="center" wrapText="1" indent="1"/>
    </xf>
    <xf numFmtId="0" fontId="23" fillId="0" borderId="4" xfId="0" applyFont="1" applyBorder="1" applyAlignment="1">
      <alignment horizontal="left" vertical="center" wrapText="1"/>
    </xf>
    <xf numFmtId="3" fontId="23" fillId="0" borderId="3" xfId="0" applyNumberFormat="1" applyFont="1" applyBorder="1" applyAlignment="1">
      <alignment horizontal="right"/>
    </xf>
    <xf numFmtId="4" fontId="23" fillId="0" borderId="3" xfId="0" applyNumberFormat="1" applyFont="1" applyBorder="1" applyAlignment="1">
      <alignment horizontal="right"/>
    </xf>
    <xf numFmtId="4" fontId="24" fillId="0" borderId="3" xfId="0" applyNumberFormat="1" applyFont="1" applyBorder="1"/>
    <xf numFmtId="0" fontId="24" fillId="0" borderId="0" xfId="0" applyFont="1"/>
    <xf numFmtId="0" fontId="25" fillId="0" borderId="0" xfId="0" applyFont="1"/>
    <xf numFmtId="0" fontId="16" fillId="0" borderId="1" xfId="0" applyFont="1" applyBorder="1" applyAlignment="1">
      <alignment horizontal="left" vertical="center" wrapText="1" indent="1"/>
    </xf>
    <xf numFmtId="0" fontId="16" fillId="0" borderId="2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/>
    </xf>
    <xf numFmtId="3" fontId="16" fillId="0" borderId="3" xfId="0" applyNumberFormat="1" applyFont="1" applyBorder="1" applyAlignment="1">
      <alignment horizontal="right"/>
    </xf>
    <xf numFmtId="4" fontId="16" fillId="0" borderId="3" xfId="0" applyNumberFormat="1" applyFont="1" applyBorder="1" applyAlignment="1">
      <alignment horizontal="right"/>
    </xf>
    <xf numFmtId="4" fontId="26" fillId="0" borderId="3" xfId="0" applyNumberFormat="1" applyFont="1" applyBorder="1"/>
    <xf numFmtId="0" fontId="26" fillId="0" borderId="0" xfId="0" applyFont="1"/>
    <xf numFmtId="0" fontId="27" fillId="0" borderId="0" xfId="0" applyFont="1"/>
    <xf numFmtId="0" fontId="23" fillId="0" borderId="3" xfId="0" applyFont="1" applyBorder="1" applyAlignment="1">
      <alignment horizontal="left" vertical="center" wrapText="1"/>
    </xf>
    <xf numFmtId="0" fontId="24" fillId="0" borderId="3" xfId="0" applyFont="1" applyBorder="1"/>
    <xf numFmtId="0" fontId="16" fillId="0" borderId="3" xfId="0" applyFont="1" applyBorder="1" applyAlignment="1">
      <alignment horizontal="left" vertical="center" wrapText="1"/>
    </xf>
    <xf numFmtId="0" fontId="26" fillId="0" borderId="3" xfId="0" applyFont="1" applyBorder="1"/>
    <xf numFmtId="0" fontId="28" fillId="0" borderId="2" xfId="0" applyFont="1" applyBorder="1" applyAlignment="1">
      <alignment horizontal="left" vertical="center" wrapText="1" indent="1"/>
    </xf>
    <xf numFmtId="4" fontId="1" fillId="0" borderId="0" xfId="0" applyNumberFormat="1" applyFont="1"/>
    <xf numFmtId="4" fontId="24" fillId="0" borderId="0" xfId="0" applyNumberFormat="1" applyFont="1"/>
    <xf numFmtId="4" fontId="26" fillId="0" borderId="0" xfId="0" applyNumberFormat="1" applyFont="1"/>
    <xf numFmtId="4" fontId="18" fillId="0" borderId="0" xfId="0" applyNumberFormat="1" applyFont="1"/>
    <xf numFmtId="4" fontId="17" fillId="0" borderId="0" xfId="0" applyNumberFormat="1" applyFont="1"/>
    <xf numFmtId="4" fontId="27" fillId="0" borderId="0" xfId="0" applyNumberFormat="1" applyFont="1"/>
    <xf numFmtId="4" fontId="23" fillId="0" borderId="4" xfId="0" applyNumberFormat="1" applyFont="1" applyBorder="1" applyAlignment="1">
      <alignment horizontal="right"/>
    </xf>
    <xf numFmtId="3" fontId="25" fillId="0" borderId="0" xfId="0" applyNumberFormat="1" applyFont="1"/>
    <xf numFmtId="4" fontId="25" fillId="0" borderId="0" xfId="0" applyNumberFormat="1" applyFont="1"/>
    <xf numFmtId="0" fontId="24" fillId="0" borderId="2" xfId="0" applyFont="1" applyBorder="1"/>
    <xf numFmtId="0" fontId="24" fillId="0" borderId="4" xfId="0" applyFont="1" applyBorder="1"/>
    <xf numFmtId="0" fontId="26" fillId="0" borderId="2" xfId="0" applyFont="1" applyBorder="1"/>
    <xf numFmtId="0" fontId="26" fillId="0" borderId="4" xfId="0" applyFont="1" applyBorder="1"/>
    <xf numFmtId="0" fontId="23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 wrapText="1"/>
    </xf>
    <xf numFmtId="0" fontId="0" fillId="0" borderId="3" xfId="0" applyBorder="1"/>
    <xf numFmtId="0" fontId="10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4" fontId="6" fillId="2" borderId="3" xfId="0" applyNumberFormat="1" applyFont="1" applyFill="1" applyBorder="1"/>
    <xf numFmtId="4" fontId="6" fillId="0" borderId="3" xfId="0" applyNumberFormat="1" applyFont="1" applyBorder="1"/>
    <xf numFmtId="3" fontId="10" fillId="2" borderId="3" xfId="0" quotePrefix="1" applyNumberFormat="1" applyFont="1" applyFill="1" applyBorder="1" applyAlignment="1">
      <alignment horizontal="left" vertical="center"/>
    </xf>
    <xf numFmtId="4" fontId="9" fillId="2" borderId="3" xfId="0" quotePrefix="1" applyNumberFormat="1" applyFont="1" applyFill="1" applyBorder="1" applyAlignment="1">
      <alignment vertical="center" wrapText="1"/>
    </xf>
    <xf numFmtId="4" fontId="9" fillId="0" borderId="3" xfId="0" quotePrefix="1" applyNumberFormat="1" applyFont="1" applyBorder="1" applyAlignment="1">
      <alignment vertical="center" wrapText="1"/>
    </xf>
    <xf numFmtId="4" fontId="3" fillId="2" borderId="6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 indent="1"/>
    </xf>
    <xf numFmtId="4" fontId="3" fillId="2" borderId="3" xfId="0" applyNumberFormat="1" applyFont="1" applyFill="1" applyBorder="1"/>
    <xf numFmtId="4" fontId="3" fillId="0" borderId="3" xfId="0" applyNumberFormat="1" applyFont="1" applyBorder="1"/>
    <xf numFmtId="4" fontId="11" fillId="2" borderId="3" xfId="0" applyNumberFormat="1" applyFont="1" applyFill="1" applyBorder="1"/>
    <xf numFmtId="4" fontId="9" fillId="2" borderId="3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 vertical="center" wrapText="1"/>
    </xf>
    <xf numFmtId="0" fontId="14" fillId="0" borderId="0" xfId="0" applyFont="1"/>
    <xf numFmtId="3" fontId="11" fillId="2" borderId="3" xfId="0" applyNumberFormat="1" applyFont="1" applyFill="1" applyBorder="1" applyAlignment="1">
      <alignment horizontal="left" vertical="center" wrapText="1"/>
    </xf>
    <xf numFmtId="3" fontId="11" fillId="2" borderId="3" xfId="0" quotePrefix="1" applyNumberFormat="1" applyFont="1" applyFill="1" applyBorder="1" applyAlignment="1">
      <alignment horizontal="left" vertical="center"/>
    </xf>
    <xf numFmtId="3" fontId="21" fillId="2" borderId="3" xfId="0" quotePrefix="1" applyNumberFormat="1" applyFont="1" applyFill="1" applyBorder="1" applyAlignment="1">
      <alignment horizontal="left" vertical="center"/>
    </xf>
    <xf numFmtId="3" fontId="21" fillId="2" borderId="3" xfId="0" quotePrefix="1" applyNumberFormat="1" applyFont="1" applyFill="1" applyBorder="1" applyAlignment="1">
      <alignment horizontal="left" vertical="center" wrapText="1"/>
    </xf>
    <xf numFmtId="3" fontId="11" fillId="2" borderId="3" xfId="0" quotePrefix="1" applyNumberFormat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9" fillId="0" borderId="0" xfId="0" applyFont="1"/>
    <xf numFmtId="0" fontId="20" fillId="0" borderId="0" xfId="0" applyFont="1"/>
    <xf numFmtId="0" fontId="15" fillId="0" borderId="0" xfId="0" applyFont="1"/>
    <xf numFmtId="3" fontId="11" fillId="0" borderId="3" xfId="0" quotePrefix="1" applyNumberFormat="1" applyFont="1" applyBorder="1" applyAlignment="1">
      <alignment horizontal="left" vertical="center"/>
    </xf>
    <xf numFmtId="0" fontId="11" fillId="0" borderId="3" xfId="0" quotePrefix="1" applyFont="1" applyBorder="1" applyAlignment="1">
      <alignment horizontal="left" vertical="center"/>
    </xf>
    <xf numFmtId="3" fontId="9" fillId="0" borderId="3" xfId="0" quotePrefix="1" applyNumberFormat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/>
    </xf>
    <xf numFmtId="3" fontId="11" fillId="0" borderId="3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3" fontId="9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wrapText="1"/>
    </xf>
    <xf numFmtId="164" fontId="19" fillId="0" borderId="3" xfId="0" applyNumberFormat="1" applyFont="1" applyBorder="1"/>
    <xf numFmtId="0" fontId="19" fillId="0" borderId="3" xfId="0" applyFont="1" applyBorder="1"/>
    <xf numFmtId="0" fontId="3" fillId="2" borderId="3" xfId="0" applyFont="1" applyFill="1" applyBorder="1" applyAlignment="1">
      <alignment horizontal="left" vertical="center" wrapText="1"/>
    </xf>
    <xf numFmtId="0" fontId="20" fillId="0" borderId="3" xfId="0" applyFont="1" applyBorder="1"/>
    <xf numFmtId="0" fontId="19" fillId="2" borderId="3" xfId="0" applyFont="1" applyFill="1" applyBorder="1"/>
    <xf numFmtId="4" fontId="19" fillId="2" borderId="3" xfId="0" applyNumberFormat="1" applyFont="1" applyFill="1" applyBorder="1"/>
    <xf numFmtId="4" fontId="19" fillId="0" borderId="0" xfId="0" applyNumberFormat="1" applyFont="1"/>
    <xf numFmtId="4" fontId="20" fillId="0" borderId="0" xfId="0" applyNumberFormat="1" applyFont="1"/>
    <xf numFmtId="4" fontId="31" fillId="0" borderId="3" xfId="0" applyNumberFormat="1" applyFont="1" applyBorder="1" applyAlignment="1">
      <alignment horizontal="right" wrapText="1"/>
    </xf>
    <xf numFmtId="4" fontId="31" fillId="0" borderId="3" xfId="0" applyNumberFormat="1" applyFont="1" applyBorder="1" applyAlignment="1">
      <alignment horizontal="right"/>
    </xf>
    <xf numFmtId="4" fontId="14" fillId="0" borderId="0" xfId="0" applyNumberFormat="1" applyFont="1"/>
    <xf numFmtId="3" fontId="9" fillId="2" borderId="3" xfId="0" quotePrefix="1" applyNumberFormat="1" applyFont="1" applyFill="1" applyBorder="1" applyAlignment="1">
      <alignment horizontal="left" vertical="center"/>
    </xf>
    <xf numFmtId="3" fontId="9" fillId="2" borderId="3" xfId="0" quotePrefix="1" applyNumberFormat="1" applyFont="1" applyFill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6" fillId="0" borderId="3" xfId="0" quotePrefix="1" applyNumberFormat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3" fontId="29" fillId="0" borderId="2" xfId="0" quotePrefix="1" applyNumberFormat="1" applyFont="1" applyBorder="1" applyAlignment="1">
      <alignment horizontal="center"/>
    </xf>
    <xf numFmtId="0" fontId="29" fillId="2" borderId="3" xfId="0" applyFont="1" applyFill="1" applyBorder="1" applyAlignment="1">
      <alignment horizontal="center" vertical="center" wrapText="1"/>
    </xf>
    <xf numFmtId="4" fontId="6" fillId="3" borderId="10" xfId="0" applyNumberFormat="1" applyFont="1" applyFill="1" applyBorder="1" applyAlignment="1">
      <alignment wrapText="1"/>
    </xf>
    <xf numFmtId="4" fontId="6" fillId="3" borderId="10" xfId="0" applyNumberFormat="1" applyFont="1" applyFill="1" applyBorder="1" applyAlignment="1">
      <alignment horizontal="right" wrapText="1"/>
    </xf>
    <xf numFmtId="4" fontId="11" fillId="0" borderId="9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horizontal="right" vertical="center"/>
    </xf>
    <xf numFmtId="4" fontId="20" fillId="3" borderId="9" xfId="0" applyNumberFormat="1" applyFont="1" applyFill="1" applyBorder="1" applyAlignment="1">
      <alignment vertical="center"/>
    </xf>
    <xf numFmtId="4" fontId="6" fillId="3" borderId="10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Border="1" applyAlignment="1">
      <alignment vertical="center" wrapText="1"/>
    </xf>
    <xf numFmtId="4" fontId="11" fillId="3" borderId="9" xfId="0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vertical="center" wrapText="1"/>
    </xf>
    <xf numFmtId="4" fontId="9" fillId="3" borderId="2" xfId="0" applyNumberFormat="1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wrapText="1"/>
    </xf>
    <xf numFmtId="4" fontId="6" fillId="4" borderId="2" xfId="0" applyNumberFormat="1" applyFont="1" applyFill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6" fillId="3" borderId="2" xfId="0" applyNumberFormat="1" applyFont="1" applyFill="1" applyBorder="1" applyAlignment="1">
      <alignment horizontal="right" wrapText="1"/>
    </xf>
    <xf numFmtId="4" fontId="9" fillId="0" borderId="3" xfId="0" applyNumberFormat="1" applyFont="1" applyBorder="1" applyAlignment="1">
      <alignment horizontal="right"/>
    </xf>
    <xf numFmtId="4" fontId="15" fillId="0" borderId="0" xfId="0" applyNumberFormat="1" applyFont="1"/>
    <xf numFmtId="0" fontId="32" fillId="0" borderId="4" xfId="0" applyFont="1" applyBorder="1" applyAlignment="1">
      <alignment horizontal="left" vertical="center" wrapText="1" indent="1"/>
    </xf>
    <xf numFmtId="0" fontId="32" fillId="2" borderId="3" xfId="0" applyFont="1" applyFill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 indent="1"/>
    </xf>
    <xf numFmtId="0" fontId="34" fillId="0" borderId="4" xfId="0" applyFont="1" applyBorder="1" applyAlignment="1">
      <alignment horizontal="left" vertical="center" wrapText="1" indent="1"/>
    </xf>
    <xf numFmtId="0" fontId="34" fillId="0" borderId="4" xfId="0" applyFont="1" applyBorder="1" applyAlignment="1">
      <alignment horizontal="left" vertical="center" wrapText="1"/>
    </xf>
    <xf numFmtId="4" fontId="16" fillId="0" borderId="4" xfId="0" applyNumberFormat="1" applyFont="1" applyBorder="1" applyAlignment="1">
      <alignment horizontal="right"/>
    </xf>
    <xf numFmtId="3" fontId="27" fillId="0" borderId="0" xfId="0" applyNumberFormat="1" applyFont="1"/>
    <xf numFmtId="4" fontId="34" fillId="0" borderId="3" xfId="0" applyNumberFormat="1" applyFont="1" applyBorder="1" applyAlignment="1">
      <alignment horizontal="right"/>
    </xf>
    <xf numFmtId="0" fontId="3" fillId="7" borderId="1" xfId="0" applyFont="1" applyFill="1" applyBorder="1" applyAlignment="1">
      <alignment horizontal="left" vertical="center" wrapText="1" indent="1"/>
    </xf>
    <xf numFmtId="0" fontId="3" fillId="7" borderId="2" xfId="0" applyFont="1" applyFill="1" applyBorder="1" applyAlignment="1">
      <alignment horizontal="left" vertical="center" wrapText="1" indent="1"/>
    </xf>
    <xf numFmtId="0" fontId="3" fillId="7" borderId="4" xfId="0" applyFont="1" applyFill="1" applyBorder="1" applyAlignment="1">
      <alignment horizontal="left" vertical="center" wrapText="1" indent="1"/>
    </xf>
    <xf numFmtId="0" fontId="3" fillId="7" borderId="4" xfId="0" applyFont="1" applyFill="1" applyBorder="1" applyAlignment="1">
      <alignment horizontal="left" vertical="center" wrapText="1"/>
    </xf>
    <xf numFmtId="4" fontId="19" fillId="0" borderId="0" xfId="0" applyNumberFormat="1" applyFont="1" applyAlignment="1">
      <alignment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right"/>
    </xf>
    <xf numFmtId="4" fontId="19" fillId="5" borderId="3" xfId="0" applyNumberFormat="1" applyFont="1" applyFill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4" fontId="19" fillId="0" borderId="3" xfId="0" applyNumberFormat="1" applyFont="1" applyBorder="1" applyAlignment="1">
      <alignment horizontal="right"/>
    </xf>
    <xf numFmtId="4" fontId="35" fillId="0" borderId="3" xfId="0" applyNumberFormat="1" applyFont="1" applyBorder="1"/>
    <xf numFmtId="4" fontId="36" fillId="0" borderId="3" xfId="0" applyNumberFormat="1" applyFont="1" applyBorder="1" applyAlignment="1">
      <alignment horizontal="right"/>
    </xf>
    <xf numFmtId="4" fontId="35" fillId="0" borderId="3" xfId="0" applyNumberFormat="1" applyFont="1" applyBorder="1" applyAlignment="1">
      <alignment horizontal="right"/>
    </xf>
    <xf numFmtId="4" fontId="26" fillId="0" borderId="3" xfId="0" applyNumberFormat="1" applyFont="1" applyBorder="1" applyAlignment="1">
      <alignment horizontal="right"/>
    </xf>
    <xf numFmtId="4" fontId="37" fillId="0" borderId="3" xfId="0" applyNumberFormat="1" applyFont="1" applyBorder="1" applyAlignment="1">
      <alignment horizontal="right"/>
    </xf>
    <xf numFmtId="4" fontId="24" fillId="0" borderId="3" xfId="0" applyNumberFormat="1" applyFont="1" applyBorder="1" applyAlignment="1">
      <alignment horizontal="right"/>
    </xf>
    <xf numFmtId="4" fontId="38" fillId="5" borderId="3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4" fontId="19" fillId="5" borderId="3" xfId="0" applyNumberFormat="1" applyFont="1" applyFill="1" applyBorder="1" applyAlignment="1">
      <alignment horizontal="right" wrapText="1"/>
    </xf>
    <xf numFmtId="0" fontId="6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4" fontId="34" fillId="2" borderId="3" xfId="0" applyNumberFormat="1" applyFont="1" applyFill="1" applyBorder="1"/>
    <xf numFmtId="0" fontId="39" fillId="2" borderId="3" xfId="0" quotePrefix="1" applyFont="1" applyFill="1" applyBorder="1" applyAlignment="1">
      <alignment horizontal="left" vertical="center"/>
    </xf>
    <xf numFmtId="3" fontId="40" fillId="2" borderId="3" xfId="0" quotePrefix="1" applyNumberFormat="1" applyFont="1" applyFill="1" applyBorder="1" applyAlignment="1">
      <alignment horizontal="left" vertical="center"/>
    </xf>
    <xf numFmtId="4" fontId="31" fillId="2" borderId="3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>
      <alignment horizontal="right"/>
    </xf>
    <xf numFmtId="1" fontId="10" fillId="2" borderId="3" xfId="0" quotePrefix="1" applyNumberFormat="1" applyFont="1" applyFill="1" applyBorder="1" applyAlignment="1">
      <alignment horizontal="left" vertical="center"/>
    </xf>
    <xf numFmtId="3" fontId="10" fillId="2" borderId="3" xfId="0" quotePrefix="1" applyNumberFormat="1" applyFont="1" applyFill="1" applyBorder="1" applyAlignment="1">
      <alignment horizontal="left" vertical="center" wrapText="1"/>
    </xf>
    <xf numFmtId="3" fontId="11" fillId="3" borderId="7" xfId="0" quotePrefix="1" applyNumberFormat="1" applyFont="1" applyFill="1" applyBorder="1" applyAlignment="1">
      <alignment horizontal="left" vertical="center" wrapText="1"/>
    </xf>
    <xf numFmtId="3" fontId="9" fillId="3" borderId="8" xfId="0" applyNumberFormat="1" applyFont="1" applyFill="1" applyBorder="1" applyAlignment="1">
      <alignment vertical="center" wrapText="1"/>
    </xf>
    <xf numFmtId="3" fontId="9" fillId="3" borderId="9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12" fillId="0" borderId="0" xfId="0" applyFont="1" applyAlignment="1">
      <alignment vertical="center" wrapText="1"/>
    </xf>
    <xf numFmtId="0" fontId="29" fillId="0" borderId="1" xfId="0" quotePrefix="1" applyFont="1" applyBorder="1" applyAlignment="1">
      <alignment horizontal="center" wrapText="1"/>
    </xf>
    <xf numFmtId="0" fontId="30" fillId="0" borderId="2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3" fontId="11" fillId="3" borderId="7" xfId="0" applyNumberFormat="1" applyFont="1" applyFill="1" applyBorder="1" applyAlignment="1">
      <alignment horizontal="left" vertical="center" wrapText="1"/>
    </xf>
    <xf numFmtId="3" fontId="11" fillId="3" borderId="8" xfId="0" applyNumberFormat="1" applyFont="1" applyFill="1" applyBorder="1" applyAlignment="1">
      <alignment horizontal="left" vertical="center" wrapText="1"/>
    </xf>
    <xf numFmtId="3" fontId="11" fillId="3" borderId="9" xfId="0" applyNumberFormat="1" applyFont="1" applyFill="1" applyBorder="1" applyAlignment="1">
      <alignment horizontal="left" vertical="center" wrapText="1"/>
    </xf>
    <xf numFmtId="3" fontId="11" fillId="0" borderId="7" xfId="0" applyNumberFormat="1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/>
    </xf>
    <xf numFmtId="3" fontId="11" fillId="0" borderId="7" xfId="0" quotePrefix="1" applyNumberFormat="1" applyFont="1" applyBorder="1" applyAlignment="1">
      <alignment horizontal="left" vertical="center" wrapText="1"/>
    </xf>
    <xf numFmtId="3" fontId="9" fillId="0" borderId="9" xfId="0" applyNumberFormat="1" applyFont="1" applyBorder="1" applyAlignment="1">
      <alignment vertical="center" wrapText="1"/>
    </xf>
    <xf numFmtId="3" fontId="11" fillId="0" borderId="7" xfId="0" quotePrefix="1" applyNumberFormat="1" applyFont="1" applyBorder="1" applyAlignment="1">
      <alignment horizontal="left" vertical="center"/>
    </xf>
    <xf numFmtId="3" fontId="9" fillId="0" borderId="8" xfId="0" applyNumberFormat="1" applyFont="1" applyBorder="1" applyAlignment="1">
      <alignment vertical="center"/>
    </xf>
    <xf numFmtId="3" fontId="11" fillId="3" borderId="7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5" fillId="0" borderId="0" xfId="0" applyNumberFormat="1" applyFont="1" applyAlignment="1">
      <alignment horizontal="left" vertical="center" wrapText="1"/>
    </xf>
    <xf numFmtId="3" fontId="13" fillId="0" borderId="0" xfId="0" applyNumberFormat="1" applyFont="1" applyAlignment="1">
      <alignment horizontal="left" wrapText="1"/>
    </xf>
    <xf numFmtId="3" fontId="11" fillId="3" borderId="1" xfId="0" quotePrefix="1" applyNumberFormat="1" applyFont="1" applyFill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3" borderId="2" xfId="0" applyNumberFormat="1" applyFont="1" applyFill="1" applyBorder="1" applyAlignment="1">
      <alignment horizontal="left" vertical="center" wrapText="1"/>
    </xf>
    <xf numFmtId="3" fontId="6" fillId="3" borderId="4" xfId="0" applyNumberFormat="1" applyFont="1" applyFill="1" applyBorder="1" applyAlignment="1">
      <alignment horizontal="left" vertical="center" wrapText="1"/>
    </xf>
    <xf numFmtId="3" fontId="11" fillId="0" borderId="1" xfId="0" quotePrefix="1" applyNumberFormat="1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vertical="center" wrapText="1"/>
    </xf>
    <xf numFmtId="3" fontId="6" fillId="4" borderId="1" xfId="0" applyNumberFormat="1" applyFont="1" applyFill="1" applyBorder="1" applyAlignment="1">
      <alignment horizontal="left" vertical="center" wrapText="1"/>
    </xf>
    <xf numFmtId="3" fontId="6" fillId="4" borderId="2" xfId="0" applyNumberFormat="1" applyFont="1" applyFill="1" applyBorder="1" applyAlignment="1">
      <alignment horizontal="left" vertical="center" wrapText="1"/>
    </xf>
    <xf numFmtId="3" fontId="6" fillId="4" borderId="4" xfId="0" applyNumberFormat="1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5">
    <cellStyle name="Normalno" xfId="0" builtinId="0"/>
    <cellStyle name="Normalno 2" xfId="3" xr:uid="{72C1C0B8-1C4D-40E1-BA82-E3995896B974}"/>
    <cellStyle name="Normalno 3" xfId="4" xr:uid="{C17D753F-6097-4DC7-9FDE-CAA08F85D1DD}"/>
    <cellStyle name="Normalno 4" xfId="1" xr:uid="{1A4E1050-6532-453F-A28B-83746110CF39}"/>
    <cellStyle name="Obično_List1" xfId="2" xr:uid="{06D820E4-2A42-42D4-8124-D99E195F59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risnik\Downloads\Op&#263;i%20i%20posebni%20dio%20polugodi&#353;njeg%20izvje&#353;taja%20o%20izvr&#353;enju%20fin.plana%20(1)%20(2).xlsx" TargetMode="External"/><Relationship Id="rId1" Type="http://schemas.openxmlformats.org/officeDocument/2006/relationships/externalLinkPath" Target="/Users/Korisnik/Downloads/Op&#263;i%20i%20posebni%20dio%20polugodi&#353;njeg%20izvje&#353;taja%20o%20izvr&#353;enju%20fin.plana%20(1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ŽETAK"/>
      <sheetName val=" Račun prihoda i rashoda"/>
      <sheetName val="Prihodi i rashodi prema izvoru"/>
      <sheetName val="Rashodi prema funkcijskoj kl"/>
      <sheetName val="Račun financiranja"/>
      <sheetName val="Račun financiranja - izvori,"/>
      <sheetName val="POSEBNI DIO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>
        <row r="92">
          <cell r="H92"/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opLeftCell="A13" zoomScaleNormal="100" workbookViewId="0">
      <selection activeCell="M26" sqref="M26"/>
    </sheetView>
  </sheetViews>
  <sheetFormatPr defaultRowHeight="15" x14ac:dyDescent="0.25"/>
  <cols>
    <col min="5" max="5" width="25.28515625" customWidth="1"/>
    <col min="6" max="6" width="25.28515625" style="28" customWidth="1"/>
    <col min="7" max="8" width="25.28515625" customWidth="1"/>
    <col min="9" max="10" width="15.7109375" customWidth="1"/>
  </cols>
  <sheetData>
    <row r="1" spans="1:10" ht="42" customHeight="1" x14ac:dyDescent="0.25">
      <c r="A1" s="239" t="s">
        <v>154</v>
      </c>
      <c r="B1" s="239"/>
      <c r="C1" s="239"/>
      <c r="D1" s="239"/>
      <c r="E1" s="239"/>
      <c r="F1" s="239"/>
      <c r="G1" s="239"/>
      <c r="H1" s="240"/>
      <c r="I1" s="240"/>
      <c r="J1" s="240"/>
    </row>
    <row r="2" spans="1:10" ht="18" customHeight="1" x14ac:dyDescent="0.25">
      <c r="A2" s="4"/>
      <c r="B2" s="4"/>
      <c r="C2" s="4"/>
      <c r="D2" s="4"/>
      <c r="E2" s="4"/>
      <c r="F2" s="57"/>
      <c r="G2" s="4"/>
      <c r="H2" s="4"/>
      <c r="I2" s="4"/>
      <c r="J2" s="4"/>
    </row>
    <row r="3" spans="1:10" ht="15.75" x14ac:dyDescent="0.25">
      <c r="A3" s="239" t="s">
        <v>25</v>
      </c>
      <c r="B3" s="239"/>
      <c r="C3" s="239"/>
      <c r="D3" s="239"/>
      <c r="E3" s="239"/>
      <c r="F3" s="239"/>
      <c r="G3" s="241"/>
      <c r="H3" s="240"/>
      <c r="I3" s="240"/>
      <c r="J3" s="240"/>
    </row>
    <row r="4" spans="1:10" ht="18" x14ac:dyDescent="0.25">
      <c r="A4" s="4"/>
      <c r="B4" s="4"/>
      <c r="C4" s="4"/>
      <c r="D4" s="4"/>
      <c r="E4" s="4"/>
      <c r="F4" s="57"/>
      <c r="G4" s="5"/>
      <c r="H4" s="5"/>
      <c r="I4" s="5"/>
      <c r="J4" s="5"/>
    </row>
    <row r="5" spans="1:10" ht="18" customHeight="1" x14ac:dyDescent="0.25">
      <c r="A5" s="258" t="s">
        <v>33</v>
      </c>
      <c r="B5" s="259"/>
      <c r="C5" s="259"/>
      <c r="D5" s="259"/>
      <c r="E5" s="259"/>
      <c r="F5" s="259"/>
      <c r="G5" s="259"/>
    </row>
    <row r="6" spans="1:10" ht="18" x14ac:dyDescent="0.25">
      <c r="A6" s="1"/>
      <c r="B6" s="2"/>
      <c r="C6" s="2"/>
      <c r="D6" s="2"/>
      <c r="E6" s="6"/>
      <c r="F6" s="173"/>
      <c r="G6" s="20"/>
      <c r="H6" s="20"/>
      <c r="I6" s="20"/>
      <c r="J6" s="20" t="s">
        <v>62</v>
      </c>
    </row>
    <row r="7" spans="1:10" ht="30" customHeight="1" x14ac:dyDescent="0.25">
      <c r="A7" s="260" t="s">
        <v>19</v>
      </c>
      <c r="B7" s="261"/>
      <c r="C7" s="261"/>
      <c r="D7" s="261"/>
      <c r="E7" s="262"/>
      <c r="F7" s="174" t="s">
        <v>155</v>
      </c>
      <c r="G7" s="3" t="s">
        <v>153</v>
      </c>
      <c r="H7" s="175" t="s">
        <v>156</v>
      </c>
      <c r="I7" s="3" t="s">
        <v>68</v>
      </c>
      <c r="J7" s="3" t="s">
        <v>68</v>
      </c>
    </row>
    <row r="8" spans="1:10" ht="15" customHeight="1" x14ac:dyDescent="0.25">
      <c r="A8" s="242">
        <v>1</v>
      </c>
      <c r="B8" s="243"/>
      <c r="C8" s="243"/>
      <c r="D8" s="243"/>
      <c r="E8" s="244"/>
      <c r="F8" s="176">
        <v>2</v>
      </c>
      <c r="G8" s="177">
        <v>3</v>
      </c>
      <c r="H8" s="177">
        <v>4</v>
      </c>
      <c r="I8" s="177" t="s">
        <v>107</v>
      </c>
      <c r="J8" s="177" t="s">
        <v>108</v>
      </c>
    </row>
    <row r="9" spans="1:10" ht="26.25" customHeight="1" x14ac:dyDescent="0.25">
      <c r="A9" s="245" t="s">
        <v>0</v>
      </c>
      <c r="B9" s="246"/>
      <c r="C9" s="246"/>
      <c r="D9" s="246"/>
      <c r="E9" s="247"/>
      <c r="F9" s="178">
        <f>F10+F11</f>
        <v>699832.29</v>
      </c>
      <c r="G9" s="179">
        <f>G10+G11</f>
        <v>797628.5</v>
      </c>
      <c r="H9" s="179">
        <f>H10+H11</f>
        <v>841062.21</v>
      </c>
      <c r="I9" s="179">
        <f>H9/F9*100</f>
        <v>120.18053782571249</v>
      </c>
      <c r="J9" s="179">
        <f>H9/G9*100</f>
        <v>105.44535582667871</v>
      </c>
    </row>
    <row r="10" spans="1:10" ht="26.25" customHeight="1" x14ac:dyDescent="0.25">
      <c r="A10" s="248" t="s">
        <v>1</v>
      </c>
      <c r="B10" s="249"/>
      <c r="C10" s="249"/>
      <c r="D10" s="249"/>
      <c r="E10" s="250"/>
      <c r="F10" s="180">
        <f>' Račun prihoda i rashoda - E.K.'!F11</f>
        <v>699832.29</v>
      </c>
      <c r="G10" s="181">
        <f>' Račun prihoda i rashoda - E.K.'!G10</f>
        <v>797628.5</v>
      </c>
      <c r="H10" s="181">
        <f>' Račun prihoda i rashoda - E.K.'!H11</f>
        <v>841062.21</v>
      </c>
      <c r="I10" s="181">
        <f t="shared" ref="I10:I15" si="0">H10/F10*100</f>
        <v>120.18053782571249</v>
      </c>
      <c r="J10" s="181">
        <f t="shared" ref="J10:J15" si="1">H10/G10*100</f>
        <v>105.44535582667871</v>
      </c>
    </row>
    <row r="11" spans="1:10" x14ac:dyDescent="0.25">
      <c r="A11" s="253" t="s">
        <v>2</v>
      </c>
      <c r="B11" s="254"/>
      <c r="C11" s="254"/>
      <c r="D11" s="254"/>
      <c r="E11" s="250"/>
      <c r="F11" s="182">
        <v>0</v>
      </c>
      <c r="G11" s="183">
        <v>0</v>
      </c>
      <c r="H11" s="183">
        <v>0</v>
      </c>
      <c r="I11" s="183"/>
      <c r="J11" s="183"/>
    </row>
    <row r="12" spans="1:10" ht="26.25" customHeight="1" x14ac:dyDescent="0.25">
      <c r="A12" s="255" t="s">
        <v>3</v>
      </c>
      <c r="B12" s="256"/>
      <c r="C12" s="256"/>
      <c r="D12" s="256"/>
      <c r="E12" s="257"/>
      <c r="F12" s="184">
        <f>F13+F14</f>
        <v>721298.7</v>
      </c>
      <c r="G12" s="185">
        <f>G13+G14</f>
        <v>836993.01</v>
      </c>
      <c r="H12" s="185">
        <f>H13+H14</f>
        <v>797832.76</v>
      </c>
      <c r="I12" s="185">
        <f t="shared" si="0"/>
        <v>110.6105917007753</v>
      </c>
      <c r="J12" s="185">
        <f t="shared" si="1"/>
        <v>95.32131696058012</v>
      </c>
    </row>
    <row r="13" spans="1:10" x14ac:dyDescent="0.25">
      <c r="A13" s="251" t="s">
        <v>4</v>
      </c>
      <c r="B13" s="249"/>
      <c r="C13" s="249"/>
      <c r="D13" s="249"/>
      <c r="E13" s="252"/>
      <c r="F13" s="186">
        <f>' Račun prihoda i rashoda - E.K.'!F38</f>
        <v>433357.19</v>
      </c>
      <c r="G13" s="181">
        <f>' Račun prihoda i rashoda - E.K.'!G38</f>
        <v>583797.01</v>
      </c>
      <c r="H13" s="181">
        <f>' Račun prihoda i rashoda - E.K.'!H38</f>
        <v>546636.96000000008</v>
      </c>
      <c r="I13" s="181">
        <f t="shared" si="0"/>
        <v>126.14004627452935</v>
      </c>
      <c r="J13" s="181">
        <f t="shared" si="1"/>
        <v>93.634765275690611</v>
      </c>
    </row>
    <row r="14" spans="1:10" ht="26.25" customHeight="1" x14ac:dyDescent="0.25">
      <c r="A14" s="253" t="s">
        <v>5</v>
      </c>
      <c r="B14" s="254"/>
      <c r="C14" s="254"/>
      <c r="D14" s="254"/>
      <c r="E14" s="250"/>
      <c r="F14" s="180">
        <f>' Račun prihoda i rashoda - E.K.'!F80</f>
        <v>287941.51</v>
      </c>
      <c r="G14" s="181">
        <f>' Račun prihoda i rashoda - E.K.'!G80</f>
        <v>253196</v>
      </c>
      <c r="H14" s="181">
        <f>' Račun prihoda i rashoda - E.K.'!H80</f>
        <v>251195.8</v>
      </c>
      <c r="I14" s="181">
        <f t="shared" si="0"/>
        <v>87.238481176263889</v>
      </c>
      <c r="J14" s="181">
        <f t="shared" si="1"/>
        <v>99.21001911562584</v>
      </c>
    </row>
    <row r="15" spans="1:10" x14ac:dyDescent="0.25">
      <c r="A15" s="236" t="s">
        <v>6</v>
      </c>
      <c r="B15" s="237"/>
      <c r="C15" s="237"/>
      <c r="D15" s="237"/>
      <c r="E15" s="238"/>
      <c r="F15" s="187">
        <f>F9-F12</f>
        <v>-21466.409999999916</v>
      </c>
      <c r="G15" s="185">
        <f>G9-G12</f>
        <v>-39364.510000000009</v>
      </c>
      <c r="H15" s="185">
        <f>H9-H12</f>
        <v>43229.449999999953</v>
      </c>
      <c r="I15" s="185">
        <f t="shared" si="0"/>
        <v>-201.38183329210668</v>
      </c>
      <c r="J15" s="185">
        <f t="shared" si="1"/>
        <v>-109.81833636440525</v>
      </c>
    </row>
    <row r="16" spans="1:10" ht="18" x14ac:dyDescent="0.25">
      <c r="A16" s="47"/>
      <c r="B16" s="48"/>
      <c r="C16" s="48"/>
      <c r="D16" s="48"/>
      <c r="E16" s="48"/>
      <c r="F16" s="188"/>
      <c r="G16" s="49"/>
      <c r="H16" s="49"/>
      <c r="I16" s="49"/>
      <c r="J16" s="49"/>
    </row>
    <row r="17" spans="1:10" ht="15.75" x14ac:dyDescent="0.25">
      <c r="A17" s="263" t="s">
        <v>34</v>
      </c>
      <c r="B17" s="264"/>
      <c r="C17" s="264"/>
      <c r="D17" s="264"/>
      <c r="E17" s="264"/>
      <c r="F17" s="264"/>
      <c r="G17" s="264"/>
    </row>
    <row r="18" spans="1:10" ht="24.75" customHeight="1" x14ac:dyDescent="0.25">
      <c r="A18" s="47"/>
      <c r="B18" s="48"/>
      <c r="C18" s="48"/>
      <c r="D18" s="48"/>
      <c r="E18" s="48"/>
      <c r="F18" s="188"/>
      <c r="G18" s="49"/>
      <c r="H18" s="49"/>
      <c r="I18" s="49"/>
      <c r="J18" s="49"/>
    </row>
    <row r="19" spans="1:10" ht="29.25" customHeight="1" x14ac:dyDescent="0.25">
      <c r="A19" s="50"/>
      <c r="B19" s="51"/>
      <c r="C19" s="51"/>
      <c r="D19" s="52"/>
      <c r="E19" s="53"/>
      <c r="F19" s="174" t="s">
        <v>155</v>
      </c>
      <c r="G19" s="3" t="s">
        <v>153</v>
      </c>
      <c r="H19" s="175" t="s">
        <v>156</v>
      </c>
      <c r="I19" s="3" t="s">
        <v>68</v>
      </c>
      <c r="J19" s="3" t="s">
        <v>68</v>
      </c>
    </row>
    <row r="20" spans="1:10" ht="15" customHeight="1" x14ac:dyDescent="0.25">
      <c r="A20" s="275" t="s">
        <v>8</v>
      </c>
      <c r="B20" s="276"/>
      <c r="C20" s="276"/>
      <c r="D20" s="276"/>
      <c r="E20" s="277"/>
      <c r="F20" s="189"/>
      <c r="G20" s="66"/>
      <c r="H20" s="66"/>
      <c r="I20" s="66"/>
      <c r="J20" s="66"/>
    </row>
    <row r="21" spans="1:10" ht="15" customHeight="1" x14ac:dyDescent="0.25">
      <c r="A21" s="275" t="s">
        <v>9</v>
      </c>
      <c r="B21" s="271"/>
      <c r="C21" s="271"/>
      <c r="D21" s="271"/>
      <c r="E21" s="271"/>
      <c r="F21" s="190"/>
      <c r="G21" s="66"/>
      <c r="H21" s="66"/>
      <c r="I21" s="66"/>
      <c r="J21" s="66"/>
    </row>
    <row r="22" spans="1:10" x14ac:dyDescent="0.25">
      <c r="A22" s="265" t="s">
        <v>10</v>
      </c>
      <c r="B22" s="266"/>
      <c r="C22" s="266"/>
      <c r="D22" s="266"/>
      <c r="E22" s="266"/>
      <c r="F22" s="191"/>
      <c r="G22" s="192"/>
      <c r="H22" s="192"/>
      <c r="I22" s="192"/>
      <c r="J22" s="192"/>
    </row>
    <row r="23" spans="1:10" ht="18" x14ac:dyDescent="0.25">
      <c r="A23" s="54"/>
      <c r="B23" s="48"/>
      <c r="C23" s="48"/>
      <c r="D23" s="48"/>
      <c r="E23" s="48"/>
      <c r="F23" s="188"/>
      <c r="G23" s="49"/>
      <c r="H23" s="49"/>
      <c r="I23" s="49"/>
      <c r="J23" s="49"/>
    </row>
    <row r="24" spans="1:10" ht="15.75" x14ac:dyDescent="0.25">
      <c r="A24" s="263" t="s">
        <v>37</v>
      </c>
      <c r="B24" s="264"/>
      <c r="C24" s="264"/>
      <c r="D24" s="264"/>
      <c r="E24" s="264"/>
      <c r="F24" s="264"/>
      <c r="G24" s="264"/>
    </row>
    <row r="25" spans="1:10" ht="24" customHeight="1" x14ac:dyDescent="0.25">
      <c r="A25" s="54"/>
      <c r="B25" s="48"/>
      <c r="C25" s="48"/>
      <c r="D25" s="48"/>
      <c r="E25" s="48"/>
      <c r="F25" s="188"/>
      <c r="G25" s="49"/>
      <c r="H25" s="49"/>
      <c r="I25" s="49"/>
      <c r="J25" s="49"/>
    </row>
    <row r="26" spans="1:10" ht="26.25" customHeight="1" x14ac:dyDescent="0.25">
      <c r="A26" s="50"/>
      <c r="B26" s="51"/>
      <c r="C26" s="51"/>
      <c r="D26" s="52"/>
      <c r="E26" s="53"/>
      <c r="F26" s="174" t="s">
        <v>155</v>
      </c>
      <c r="G26" s="3" t="s">
        <v>153</v>
      </c>
      <c r="H26" s="175" t="s">
        <v>156</v>
      </c>
      <c r="I26" s="3" t="s">
        <v>68</v>
      </c>
      <c r="J26" s="3" t="s">
        <v>68</v>
      </c>
    </row>
    <row r="27" spans="1:10" ht="30" customHeight="1" x14ac:dyDescent="0.25">
      <c r="A27" s="272" t="s">
        <v>35</v>
      </c>
      <c r="B27" s="273"/>
      <c r="C27" s="273"/>
      <c r="D27" s="273"/>
      <c r="E27" s="274"/>
      <c r="F27" s="195">
        <v>60830.92</v>
      </c>
      <c r="G27" s="76">
        <v>39364.51</v>
      </c>
      <c r="H27" s="76">
        <v>39364.51</v>
      </c>
      <c r="I27" s="76">
        <f t="shared" ref="I27:I28" si="2">H27/F27*100</f>
        <v>64.711350740708838</v>
      </c>
      <c r="J27" s="76">
        <f t="shared" ref="J27:J28" si="3">H27/G27*100</f>
        <v>100</v>
      </c>
    </row>
    <row r="28" spans="1:10" ht="33" customHeight="1" x14ac:dyDescent="0.25">
      <c r="A28" s="267" t="s">
        <v>7</v>
      </c>
      <c r="B28" s="268"/>
      <c r="C28" s="268"/>
      <c r="D28" s="268"/>
      <c r="E28" s="269"/>
      <c r="F28" s="197">
        <v>60830.92</v>
      </c>
      <c r="G28" s="196">
        <v>39364.51</v>
      </c>
      <c r="H28" s="196">
        <v>39364.51</v>
      </c>
      <c r="I28" s="196">
        <f t="shared" si="2"/>
        <v>64.711350740708838</v>
      </c>
      <c r="J28" s="196">
        <f t="shared" si="3"/>
        <v>100</v>
      </c>
    </row>
    <row r="29" spans="1:10" x14ac:dyDescent="0.25">
      <c r="A29" s="42"/>
      <c r="B29" s="42"/>
      <c r="C29" s="42"/>
      <c r="D29" s="42"/>
      <c r="E29" s="42"/>
      <c r="G29" s="28"/>
      <c r="H29" s="28"/>
      <c r="I29" s="28"/>
      <c r="J29" s="28"/>
    </row>
    <row r="30" spans="1:10" ht="13.5" customHeight="1" x14ac:dyDescent="0.25">
      <c r="A30" s="42"/>
      <c r="B30" s="42"/>
      <c r="C30" s="42"/>
      <c r="D30" s="42"/>
      <c r="E30" s="42"/>
      <c r="G30" s="28"/>
      <c r="H30" s="28"/>
      <c r="I30" s="28"/>
      <c r="J30" s="28"/>
    </row>
    <row r="31" spans="1:10" ht="36" customHeight="1" x14ac:dyDescent="0.25">
      <c r="A31" s="270" t="s">
        <v>11</v>
      </c>
      <c r="B31" s="271"/>
      <c r="C31" s="271"/>
      <c r="D31" s="271"/>
      <c r="E31" s="271"/>
      <c r="F31" s="193">
        <f>F15+F28</f>
        <v>39364.510000000082</v>
      </c>
      <c r="G31" s="73">
        <f>G15+G27</f>
        <v>0</v>
      </c>
      <c r="H31" s="73">
        <f>H15+H28</f>
        <v>82593.959999999963</v>
      </c>
      <c r="I31" s="73">
        <f>H31/F31*100</f>
        <v>209.81833636440487</v>
      </c>
      <c r="J31" s="73"/>
    </row>
    <row r="32" spans="1:10" ht="15.75" x14ac:dyDescent="0.25">
      <c r="A32" s="55"/>
      <c r="B32" s="56"/>
      <c r="C32" s="56"/>
      <c r="D32" s="56"/>
      <c r="E32" s="56"/>
      <c r="F32" s="194"/>
      <c r="G32" s="13"/>
      <c r="H32" s="13"/>
      <c r="I32" s="13"/>
      <c r="J32" s="13"/>
    </row>
  </sheetData>
  <mergeCells count="20">
    <mergeCell ref="A17:G17"/>
    <mergeCell ref="A22:E22"/>
    <mergeCell ref="A24:G24"/>
    <mergeCell ref="A28:E28"/>
    <mergeCell ref="A31:E31"/>
    <mergeCell ref="A27:E27"/>
    <mergeCell ref="A20:E20"/>
    <mergeCell ref="A21:E21"/>
    <mergeCell ref="A15:E15"/>
    <mergeCell ref="A1:J1"/>
    <mergeCell ref="A3:J3"/>
    <mergeCell ref="A8:E8"/>
    <mergeCell ref="A9:E9"/>
    <mergeCell ref="A10:E10"/>
    <mergeCell ref="A13:E13"/>
    <mergeCell ref="A14:E14"/>
    <mergeCell ref="A12:E12"/>
    <mergeCell ref="A5:G5"/>
    <mergeCell ref="A7:E7"/>
    <mergeCell ref="A11:E1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7"/>
  <sheetViews>
    <sheetView view="pageBreakPreview" topLeftCell="A43" zoomScaleNormal="100" zoomScaleSheetLayoutView="100" workbookViewId="0">
      <selection activeCell="H66" sqref="H66"/>
    </sheetView>
  </sheetViews>
  <sheetFormatPr defaultRowHeight="15" x14ac:dyDescent="0.25"/>
  <cols>
    <col min="1" max="1" width="3.85546875" customWidth="1"/>
    <col min="2" max="2" width="4.5703125" customWidth="1"/>
    <col min="3" max="3" width="5.42578125" bestFit="1" customWidth="1"/>
    <col min="4" max="4" width="6.5703125" customWidth="1"/>
    <col min="5" max="5" width="37.85546875" customWidth="1"/>
    <col min="6" max="6" width="25.28515625" customWidth="1"/>
    <col min="7" max="7" width="20.7109375" customWidth="1"/>
    <col min="8" max="8" width="24.28515625" bestFit="1" customWidth="1"/>
    <col min="9" max="10" width="15.7109375" customWidth="1"/>
    <col min="11" max="11" width="25" customWidth="1"/>
    <col min="12" max="12" width="10.140625" bestFit="1" customWidth="1"/>
    <col min="13" max="13" width="16" customWidth="1"/>
  </cols>
  <sheetData>
    <row r="1" spans="1:10" ht="15.75" x14ac:dyDescent="0.25">
      <c r="A1" s="239" t="s">
        <v>25</v>
      </c>
      <c r="B1" s="239"/>
      <c r="C1" s="239"/>
      <c r="D1" s="239"/>
      <c r="E1" s="239"/>
      <c r="F1" s="239"/>
      <c r="G1" s="241"/>
      <c r="H1" s="240"/>
      <c r="I1" s="240"/>
      <c r="J1" s="240"/>
    </row>
    <row r="2" spans="1:10" ht="18" x14ac:dyDescent="0.25">
      <c r="A2" s="4"/>
      <c r="B2" s="4"/>
      <c r="C2" s="4"/>
      <c r="D2" s="4"/>
      <c r="E2" s="4"/>
      <c r="F2" s="4"/>
      <c r="G2" s="5"/>
      <c r="H2" s="5"/>
      <c r="I2" s="5"/>
      <c r="J2" s="5"/>
    </row>
    <row r="3" spans="1:10" ht="18" customHeight="1" x14ac:dyDescent="0.25">
      <c r="A3" s="239" t="s">
        <v>13</v>
      </c>
      <c r="B3" s="284"/>
      <c r="C3" s="284"/>
      <c r="D3" s="284"/>
      <c r="E3" s="284"/>
      <c r="F3" s="284"/>
      <c r="G3" s="284"/>
      <c r="H3" s="240"/>
      <c r="I3" s="240"/>
      <c r="J3" s="240"/>
    </row>
    <row r="4" spans="1:10" ht="18" x14ac:dyDescent="0.25">
      <c r="A4" s="4"/>
      <c r="B4" s="4"/>
      <c r="C4" s="4"/>
      <c r="D4" s="4"/>
      <c r="E4" s="4"/>
      <c r="F4" s="4"/>
      <c r="G4" s="5"/>
      <c r="H4" s="5"/>
      <c r="I4" s="5"/>
      <c r="J4" s="5"/>
    </row>
    <row r="5" spans="1:10" ht="15.75" x14ac:dyDescent="0.25">
      <c r="A5" s="239" t="s">
        <v>123</v>
      </c>
      <c r="B5" s="285"/>
      <c r="C5" s="285"/>
      <c r="D5" s="285"/>
      <c r="E5" s="285"/>
      <c r="F5" s="285"/>
      <c r="G5" s="285"/>
      <c r="H5" s="240"/>
      <c r="I5" s="240"/>
      <c r="J5" s="240"/>
    </row>
    <row r="6" spans="1:10" ht="15.75" x14ac:dyDescent="0.25">
      <c r="A6" s="29"/>
      <c r="B6" s="77"/>
      <c r="C6" s="77"/>
      <c r="D6" s="77"/>
      <c r="E6" s="77"/>
      <c r="F6" s="77"/>
      <c r="G6" s="77"/>
    </row>
    <row r="7" spans="1:10" ht="18" customHeight="1" x14ac:dyDescent="0.25">
      <c r="A7" s="4"/>
      <c r="B7" s="4"/>
      <c r="C7" s="4"/>
      <c r="D7" s="4"/>
      <c r="E7" s="4"/>
      <c r="F7" s="4"/>
      <c r="G7" s="5"/>
      <c r="H7" s="5"/>
      <c r="I7" s="5"/>
      <c r="J7" s="5"/>
    </row>
    <row r="8" spans="1:10" ht="25.5" x14ac:dyDescent="0.25">
      <c r="A8" s="278" t="s">
        <v>19</v>
      </c>
      <c r="B8" s="279"/>
      <c r="C8" s="279"/>
      <c r="D8" s="279"/>
      <c r="E8" s="280"/>
      <c r="F8" s="15" t="s">
        <v>155</v>
      </c>
      <c r="G8" s="15" t="s">
        <v>153</v>
      </c>
      <c r="H8" s="15" t="s">
        <v>156</v>
      </c>
      <c r="I8" s="15" t="s">
        <v>68</v>
      </c>
      <c r="J8" s="15" t="s">
        <v>68</v>
      </c>
    </row>
    <row r="9" spans="1:10" x14ac:dyDescent="0.25">
      <c r="A9" s="281">
        <v>1</v>
      </c>
      <c r="B9" s="282"/>
      <c r="C9" s="282"/>
      <c r="D9" s="282"/>
      <c r="E9" s="283"/>
      <c r="F9" s="116">
        <v>2</v>
      </c>
      <c r="G9" s="116">
        <v>3</v>
      </c>
      <c r="H9" s="116">
        <v>4</v>
      </c>
      <c r="I9" s="116" t="s">
        <v>107</v>
      </c>
      <c r="J9" s="116" t="s">
        <v>108</v>
      </c>
    </row>
    <row r="10" spans="1:10" s="137" customFormat="1" ht="15.75" customHeight="1" x14ac:dyDescent="0.2">
      <c r="A10" s="133"/>
      <c r="B10" s="134"/>
      <c r="C10" s="134"/>
      <c r="D10" s="134"/>
      <c r="E10" s="135" t="s">
        <v>124</v>
      </c>
      <c r="F10" s="136">
        <v>699832.29</v>
      </c>
      <c r="G10" s="136">
        <f>G11</f>
        <v>797628.5</v>
      </c>
      <c r="H10" s="136">
        <f>H11</f>
        <v>841062.21</v>
      </c>
      <c r="I10" s="136">
        <f>H10/F10*100</f>
        <v>120.18053782571249</v>
      </c>
      <c r="J10" s="136">
        <f>H10/G10*100</f>
        <v>105.44535582667871</v>
      </c>
    </row>
    <row r="11" spans="1:10" ht="15.75" customHeight="1" x14ac:dyDescent="0.25">
      <c r="A11" s="75">
        <v>6</v>
      </c>
      <c r="B11" s="75"/>
      <c r="C11" s="75"/>
      <c r="D11" s="75"/>
      <c r="E11" s="75" t="s">
        <v>14</v>
      </c>
      <c r="F11" s="66">
        <v>699832.29</v>
      </c>
      <c r="G11" s="66">
        <f>G12+G22+G28</f>
        <v>797628.5</v>
      </c>
      <c r="H11" s="66">
        <f>H12+H22+H28+H19+H16+H31</f>
        <v>841062.21</v>
      </c>
      <c r="I11" s="66">
        <f>H11/F11*100</f>
        <v>120.18053782571249</v>
      </c>
      <c r="J11" s="66">
        <f>H11/G11*100</f>
        <v>105.44535582667871</v>
      </c>
    </row>
    <row r="12" spans="1:10" s="24" customFormat="1" ht="25.5" x14ac:dyDescent="0.25">
      <c r="A12" s="138"/>
      <c r="B12" s="138">
        <v>63</v>
      </c>
      <c r="C12" s="138"/>
      <c r="D12" s="138"/>
      <c r="E12" s="138" t="s">
        <v>65</v>
      </c>
      <c r="F12" s="61">
        <v>177000</v>
      </c>
      <c r="G12" s="61">
        <v>191000</v>
      </c>
      <c r="H12" s="61">
        <f>H13</f>
        <v>191000</v>
      </c>
      <c r="I12" s="61">
        <f>I13</f>
        <v>107.90960451977401</v>
      </c>
      <c r="J12" s="61">
        <f>H12/G12*100</f>
        <v>100</v>
      </c>
    </row>
    <row r="13" spans="1:10" ht="27" customHeight="1" x14ac:dyDescent="0.25">
      <c r="A13" s="11"/>
      <c r="B13" s="11"/>
      <c r="C13" s="11">
        <v>636</v>
      </c>
      <c r="D13" s="11"/>
      <c r="E13" s="11" t="s">
        <v>125</v>
      </c>
      <c r="F13" s="26">
        <v>177000</v>
      </c>
      <c r="G13" s="26"/>
      <c r="H13" s="26">
        <f>H14+H15</f>
        <v>191000</v>
      </c>
      <c r="I13" s="26">
        <f t="shared" ref="I13:I14" si="0">H13/F13*100</f>
        <v>107.90960451977401</v>
      </c>
      <c r="J13" s="26"/>
    </row>
    <row r="14" spans="1:10" ht="25.5" x14ac:dyDescent="0.25">
      <c r="A14" s="11"/>
      <c r="B14" s="11"/>
      <c r="C14" s="11"/>
      <c r="D14" s="11">
        <v>6361</v>
      </c>
      <c r="E14" s="11" t="s">
        <v>126</v>
      </c>
      <c r="F14" s="26">
        <v>27000</v>
      </c>
      <c r="G14" s="26"/>
      <c r="H14" s="26">
        <v>41000</v>
      </c>
      <c r="I14" s="26">
        <f t="shared" si="0"/>
        <v>151.85185185185185</v>
      </c>
      <c r="J14" s="26"/>
    </row>
    <row r="15" spans="1:10" ht="27.75" customHeight="1" x14ac:dyDescent="0.25">
      <c r="A15" s="11"/>
      <c r="B15" s="11"/>
      <c r="C15" s="11"/>
      <c r="D15" s="11">
        <v>6362</v>
      </c>
      <c r="E15" s="11" t="s">
        <v>166</v>
      </c>
      <c r="F15" s="26"/>
      <c r="G15" s="26"/>
      <c r="H15" s="26">
        <v>150000</v>
      </c>
      <c r="I15" s="26"/>
      <c r="J15" s="26"/>
    </row>
    <row r="16" spans="1:10" s="24" customFormat="1" ht="24" customHeight="1" x14ac:dyDescent="0.25">
      <c r="A16" s="139"/>
      <c r="B16" s="139">
        <v>64</v>
      </c>
      <c r="C16" s="140"/>
      <c r="D16" s="140"/>
      <c r="E16" s="140" t="s">
        <v>127</v>
      </c>
      <c r="F16" s="61">
        <v>0.46</v>
      </c>
      <c r="G16" s="61"/>
      <c r="H16" s="61">
        <f>H17</f>
        <v>0.95</v>
      </c>
      <c r="I16" s="61">
        <f t="shared" ref="I16:I30" si="1">H16/F16*100</f>
        <v>206.52173913043475</v>
      </c>
      <c r="J16" s="61"/>
    </row>
    <row r="17" spans="1:10" ht="24" customHeight="1" x14ac:dyDescent="0.25">
      <c r="A17" s="171"/>
      <c r="B17" s="171"/>
      <c r="C17" s="171">
        <v>641</v>
      </c>
      <c r="D17" s="171"/>
      <c r="E17" s="171" t="s">
        <v>164</v>
      </c>
      <c r="F17" s="26">
        <v>0.46</v>
      </c>
      <c r="G17" s="26"/>
      <c r="H17" s="26">
        <f>H18</f>
        <v>0.95</v>
      </c>
      <c r="I17" s="26">
        <f t="shared" si="1"/>
        <v>206.52173913043475</v>
      </c>
      <c r="J17" s="26"/>
    </row>
    <row r="18" spans="1:10" s="24" customFormat="1" ht="24" customHeight="1" x14ac:dyDescent="0.25">
      <c r="A18" s="139"/>
      <c r="B18" s="139"/>
      <c r="C18" s="140"/>
      <c r="D18" s="230">
        <v>6413</v>
      </c>
      <c r="E18" s="231" t="s">
        <v>165</v>
      </c>
      <c r="F18" s="232">
        <v>0.46</v>
      </c>
      <c r="G18" s="61"/>
      <c r="H18" s="232">
        <v>0.95</v>
      </c>
      <c r="I18" s="61">
        <f t="shared" si="1"/>
        <v>206.52173913043475</v>
      </c>
      <c r="J18" s="61"/>
    </row>
    <row r="19" spans="1:10" s="24" customFormat="1" ht="38.25" x14ac:dyDescent="0.25">
      <c r="A19" s="139"/>
      <c r="B19" s="139">
        <v>65</v>
      </c>
      <c r="C19" s="140"/>
      <c r="D19" s="140"/>
      <c r="E19" s="141" t="s">
        <v>38</v>
      </c>
      <c r="F19" s="61">
        <f>F20</f>
        <v>1556.81</v>
      </c>
      <c r="G19" s="61"/>
      <c r="H19" s="61">
        <f>H20</f>
        <v>1324.72</v>
      </c>
      <c r="I19" s="61">
        <f t="shared" si="1"/>
        <v>85.091950848208839</v>
      </c>
      <c r="J19" s="61"/>
    </row>
    <row r="20" spans="1:10" x14ac:dyDescent="0.25">
      <c r="A20" s="171"/>
      <c r="B20" s="171"/>
      <c r="C20" s="171">
        <v>652</v>
      </c>
      <c r="D20" s="171"/>
      <c r="E20" s="172" t="s">
        <v>141</v>
      </c>
      <c r="F20" s="26">
        <v>1556.81</v>
      </c>
      <c r="G20" s="26"/>
      <c r="H20" s="26">
        <f>H21</f>
        <v>1324.72</v>
      </c>
      <c r="I20" s="26">
        <f t="shared" si="1"/>
        <v>85.091950848208839</v>
      </c>
      <c r="J20" s="26"/>
    </row>
    <row r="21" spans="1:10" s="95" customFormat="1" x14ac:dyDescent="0.25">
      <c r="A21" s="124"/>
      <c r="B21" s="124"/>
      <c r="C21" s="124"/>
      <c r="D21" s="234">
        <v>6526</v>
      </c>
      <c r="E21" s="235" t="s">
        <v>142</v>
      </c>
      <c r="F21" s="233">
        <v>1556.81</v>
      </c>
      <c r="G21" s="233"/>
      <c r="H21" s="233">
        <v>1324.72</v>
      </c>
      <c r="I21" s="233">
        <f t="shared" si="1"/>
        <v>85.091950848208839</v>
      </c>
      <c r="J21" s="233"/>
    </row>
    <row r="22" spans="1:10" s="24" customFormat="1" ht="25.5" x14ac:dyDescent="0.25">
      <c r="A22" s="139"/>
      <c r="B22" s="139">
        <v>66</v>
      </c>
      <c r="C22" s="139"/>
      <c r="D22" s="139"/>
      <c r="E22" s="142" t="s">
        <v>39</v>
      </c>
      <c r="F22" s="61">
        <v>109715.12</v>
      </c>
      <c r="G22" s="61">
        <v>181060</v>
      </c>
      <c r="H22" s="61">
        <f>H23+H25</f>
        <v>229448.11</v>
      </c>
      <c r="I22" s="61">
        <f t="shared" si="1"/>
        <v>209.13080166161237</v>
      </c>
      <c r="J22" s="61">
        <f t="shared" ref="J22:J28" si="2">H22/G22*100</f>
        <v>126.72490334695681</v>
      </c>
    </row>
    <row r="23" spans="1:10" ht="25.5" x14ac:dyDescent="0.25">
      <c r="A23" s="9"/>
      <c r="B23" s="9"/>
      <c r="C23" s="9">
        <v>661</v>
      </c>
      <c r="D23" s="9"/>
      <c r="E23" s="143" t="s">
        <v>128</v>
      </c>
      <c r="F23" s="26">
        <v>97207.32</v>
      </c>
      <c r="G23" s="26"/>
      <c r="H23" s="26">
        <f t="shared" ref="H23" si="3">H24</f>
        <v>161368.10999999999</v>
      </c>
      <c r="I23" s="26">
        <f t="shared" si="1"/>
        <v>166.00407253280923</v>
      </c>
      <c r="J23" s="26"/>
    </row>
    <row r="24" spans="1:10" s="95" customFormat="1" x14ac:dyDescent="0.25">
      <c r="A24" s="119"/>
      <c r="B24" s="119"/>
      <c r="C24" s="119"/>
      <c r="D24" s="119">
        <v>6615</v>
      </c>
      <c r="E24" s="120" t="s">
        <v>129</v>
      </c>
      <c r="F24" s="233">
        <v>97207.32</v>
      </c>
      <c r="G24" s="233"/>
      <c r="H24" s="233">
        <v>161368.10999999999</v>
      </c>
      <c r="I24" s="233">
        <f t="shared" si="1"/>
        <v>166.00407253280923</v>
      </c>
      <c r="J24" s="233"/>
    </row>
    <row r="25" spans="1:10" ht="25.5" x14ac:dyDescent="0.25">
      <c r="A25" s="9"/>
      <c r="B25" s="9"/>
      <c r="C25" s="9">
        <v>663</v>
      </c>
      <c r="D25" s="9"/>
      <c r="E25" s="143" t="s">
        <v>130</v>
      </c>
      <c r="F25" s="26">
        <v>12507.8</v>
      </c>
      <c r="G25" s="26"/>
      <c r="H25" s="26">
        <f>H26+H27</f>
        <v>68080</v>
      </c>
      <c r="I25" s="26">
        <f t="shared" si="1"/>
        <v>544.30035657749568</v>
      </c>
      <c r="J25" s="26"/>
    </row>
    <row r="26" spans="1:10" s="95" customFormat="1" x14ac:dyDescent="0.25">
      <c r="A26" s="119"/>
      <c r="B26" s="119"/>
      <c r="C26" s="119"/>
      <c r="D26" s="119">
        <v>6631</v>
      </c>
      <c r="E26" s="120" t="s">
        <v>131</v>
      </c>
      <c r="F26" s="233">
        <v>2557.8000000000002</v>
      </c>
      <c r="G26" s="233"/>
      <c r="H26" s="233">
        <v>2880</v>
      </c>
      <c r="I26" s="233">
        <f t="shared" si="1"/>
        <v>112.59676284306825</v>
      </c>
      <c r="J26" s="233"/>
    </row>
    <row r="27" spans="1:10" s="95" customFormat="1" x14ac:dyDescent="0.25">
      <c r="A27" s="119"/>
      <c r="B27" s="119"/>
      <c r="C27" s="119"/>
      <c r="D27" s="119">
        <v>6332</v>
      </c>
      <c r="E27" s="120" t="s">
        <v>152</v>
      </c>
      <c r="F27" s="233">
        <v>9950</v>
      </c>
      <c r="G27" s="233"/>
      <c r="H27" s="233">
        <v>65200</v>
      </c>
      <c r="I27" s="233"/>
      <c r="J27" s="233"/>
    </row>
    <row r="28" spans="1:10" s="24" customFormat="1" ht="25.5" x14ac:dyDescent="0.25">
      <c r="A28" s="139"/>
      <c r="B28" s="139">
        <v>67</v>
      </c>
      <c r="C28" s="140"/>
      <c r="D28" s="140"/>
      <c r="E28" s="138" t="s">
        <v>36</v>
      </c>
      <c r="F28" s="61">
        <v>411559.9</v>
      </c>
      <c r="G28" s="61">
        <v>425568.5</v>
      </c>
      <c r="H28" s="61">
        <f t="shared" ref="H28:H32" si="4">H29</f>
        <v>418970.4</v>
      </c>
      <c r="I28" s="61">
        <f t="shared" si="1"/>
        <v>101.80058844411226</v>
      </c>
      <c r="J28" s="61">
        <f t="shared" si="2"/>
        <v>98.449579797376927</v>
      </c>
    </row>
    <row r="29" spans="1:10" ht="25.5" x14ac:dyDescent="0.25">
      <c r="A29" s="9"/>
      <c r="B29" s="9"/>
      <c r="C29" s="9">
        <v>671</v>
      </c>
      <c r="D29" s="9"/>
      <c r="E29" s="143" t="s">
        <v>132</v>
      </c>
      <c r="F29" s="26">
        <v>411559.9</v>
      </c>
      <c r="G29" s="26"/>
      <c r="H29" s="26">
        <f t="shared" si="4"/>
        <v>418970.4</v>
      </c>
      <c r="I29" s="26">
        <f t="shared" si="1"/>
        <v>101.80058844411226</v>
      </c>
      <c r="J29" s="26"/>
    </row>
    <row r="30" spans="1:10" s="95" customFormat="1" ht="29.25" customHeight="1" x14ac:dyDescent="0.25">
      <c r="A30" s="119"/>
      <c r="B30" s="119"/>
      <c r="C30" s="119"/>
      <c r="D30" s="119">
        <v>6711</v>
      </c>
      <c r="E30" s="120" t="s">
        <v>133</v>
      </c>
      <c r="F30" s="233">
        <v>307859.90000000002</v>
      </c>
      <c r="G30" s="233"/>
      <c r="H30" s="233">
        <v>418970.4</v>
      </c>
      <c r="I30" s="92">
        <f t="shared" si="1"/>
        <v>136.0912544959574</v>
      </c>
      <c r="J30" s="233"/>
    </row>
    <row r="31" spans="1:10" s="24" customFormat="1" x14ac:dyDescent="0.25">
      <c r="A31" s="139"/>
      <c r="B31" s="139">
        <v>68</v>
      </c>
      <c r="C31" s="140"/>
      <c r="D31" s="140"/>
      <c r="E31" s="138" t="s">
        <v>167</v>
      </c>
      <c r="F31" s="61">
        <f>F33</f>
        <v>0</v>
      </c>
      <c r="G31" s="61"/>
      <c r="H31" s="61">
        <f t="shared" si="4"/>
        <v>318.02999999999997</v>
      </c>
      <c r="I31" s="61"/>
      <c r="J31" s="61"/>
    </row>
    <row r="32" spans="1:10" x14ac:dyDescent="0.25">
      <c r="A32" s="9"/>
      <c r="B32" s="9"/>
      <c r="C32" s="9">
        <v>683</v>
      </c>
      <c r="D32" s="9"/>
      <c r="E32" s="143" t="s">
        <v>168</v>
      </c>
      <c r="F32" s="26">
        <f>F33</f>
        <v>0</v>
      </c>
      <c r="G32" s="26"/>
      <c r="H32" s="26">
        <f t="shared" si="4"/>
        <v>318.02999999999997</v>
      </c>
      <c r="I32" s="26"/>
      <c r="J32" s="26"/>
    </row>
    <row r="33" spans="1:13" s="95" customFormat="1" ht="29.25" customHeight="1" x14ac:dyDescent="0.25">
      <c r="A33" s="119"/>
      <c r="B33" s="119"/>
      <c r="C33" s="119"/>
      <c r="D33" s="119">
        <v>6831</v>
      </c>
      <c r="E33" s="120" t="s">
        <v>168</v>
      </c>
      <c r="F33" s="233">
        <v>0</v>
      </c>
      <c r="G33" s="233"/>
      <c r="H33" s="233">
        <v>318.02999999999997</v>
      </c>
      <c r="I33" s="92"/>
      <c r="J33" s="233"/>
    </row>
    <row r="34" spans="1:13" ht="42" customHeight="1" x14ac:dyDescent="0.25">
      <c r="A34" s="47"/>
      <c r="B34" s="47"/>
      <c r="C34" s="47"/>
      <c r="D34" s="47"/>
      <c r="E34" s="47"/>
      <c r="F34" s="47"/>
      <c r="G34" s="144"/>
      <c r="H34" s="144"/>
      <c r="I34" s="144"/>
      <c r="J34" s="144"/>
    </row>
    <row r="35" spans="1:13" ht="25.5" x14ac:dyDescent="0.25">
      <c r="A35" s="278" t="s">
        <v>19</v>
      </c>
      <c r="B35" s="279"/>
      <c r="C35" s="279"/>
      <c r="D35" s="279"/>
      <c r="E35" s="280"/>
      <c r="F35" s="15" t="s">
        <v>155</v>
      </c>
      <c r="G35" s="15" t="s">
        <v>153</v>
      </c>
      <c r="H35" s="15" t="s">
        <v>156</v>
      </c>
      <c r="I35" s="15" t="s">
        <v>68</v>
      </c>
      <c r="J35" s="15" t="s">
        <v>68</v>
      </c>
    </row>
    <row r="36" spans="1:13" x14ac:dyDescent="0.25">
      <c r="A36" s="281">
        <v>1</v>
      </c>
      <c r="B36" s="282"/>
      <c r="C36" s="282"/>
      <c r="D36" s="282"/>
      <c r="E36" s="283"/>
      <c r="F36" s="116">
        <v>2</v>
      </c>
      <c r="G36" s="116">
        <v>3</v>
      </c>
      <c r="H36" s="116">
        <v>4</v>
      </c>
      <c r="I36" s="116" t="s">
        <v>107</v>
      </c>
      <c r="J36" s="116" t="s">
        <v>108</v>
      </c>
    </row>
    <row r="37" spans="1:13" s="137" customFormat="1" ht="15.75" customHeight="1" x14ac:dyDescent="0.2">
      <c r="A37" s="133"/>
      <c r="B37" s="134"/>
      <c r="C37" s="134"/>
      <c r="D37" s="134"/>
      <c r="E37" s="135" t="s">
        <v>20</v>
      </c>
      <c r="F37" s="136">
        <f>F38+F80</f>
        <v>721298.7</v>
      </c>
      <c r="G37" s="136">
        <f>G38+G80</f>
        <v>836993.01</v>
      </c>
      <c r="H37" s="136">
        <f>H38+H80</f>
        <v>797832.76</v>
      </c>
      <c r="I37" s="136">
        <f t="shared" ref="I37:I81" si="5">H37/F37*100</f>
        <v>110.6105917007753</v>
      </c>
      <c r="J37" s="136">
        <f t="shared" ref="J37:J39" si="6">H37/G37*100</f>
        <v>95.32131696058012</v>
      </c>
      <c r="M37" s="170"/>
    </row>
    <row r="38" spans="1:13" s="137" customFormat="1" ht="15.75" customHeight="1" x14ac:dyDescent="0.2">
      <c r="A38" s="75">
        <v>3</v>
      </c>
      <c r="B38" s="75"/>
      <c r="C38" s="145"/>
      <c r="D38" s="145"/>
      <c r="E38" s="37" t="s">
        <v>16</v>
      </c>
      <c r="F38" s="66">
        <f>F39+F47+F76</f>
        <v>433357.19</v>
      </c>
      <c r="G38" s="66">
        <f>G39+G47+G76</f>
        <v>583797.01</v>
      </c>
      <c r="H38" s="66">
        <f>H39+H47+H76</f>
        <v>546636.96000000008</v>
      </c>
      <c r="I38" s="66">
        <f t="shared" si="5"/>
        <v>126.14004627452935</v>
      </c>
      <c r="J38" s="66">
        <f t="shared" si="6"/>
        <v>93.634765275690611</v>
      </c>
      <c r="K38" s="146"/>
      <c r="L38" s="146"/>
      <c r="M38" s="170"/>
    </row>
    <row r="39" spans="1:13" s="148" customFormat="1" ht="15.75" customHeight="1" x14ac:dyDescent="0.2">
      <c r="A39" s="75"/>
      <c r="B39" s="75">
        <v>31</v>
      </c>
      <c r="C39" s="145"/>
      <c r="D39" s="145"/>
      <c r="E39" s="37" t="s">
        <v>17</v>
      </c>
      <c r="F39" s="66">
        <f>F40+F43+F45</f>
        <v>173750.13999999998</v>
      </c>
      <c r="G39" s="66">
        <f>'POSEBNI DIO'!I10+'POSEBNI DIO'!I53</f>
        <v>202800</v>
      </c>
      <c r="H39" s="66">
        <f>H40+H43+H45</f>
        <v>195301.90000000002</v>
      </c>
      <c r="I39" s="66">
        <f t="shared" si="5"/>
        <v>112.40388065298828</v>
      </c>
      <c r="J39" s="66">
        <f t="shared" si="6"/>
        <v>96.302712031558201</v>
      </c>
      <c r="K39" s="147"/>
      <c r="L39" s="167"/>
      <c r="M39" s="199"/>
    </row>
    <row r="40" spans="1:13" s="148" customFormat="1" ht="15.75" customHeight="1" x14ac:dyDescent="0.2">
      <c r="A40" s="149"/>
      <c r="B40" s="149"/>
      <c r="C40" s="150">
        <v>311</v>
      </c>
      <c r="D40" s="150"/>
      <c r="E40" s="37" t="s">
        <v>69</v>
      </c>
      <c r="F40" s="66">
        <f>F41+F42</f>
        <v>138058.13</v>
      </c>
      <c r="G40" s="66"/>
      <c r="H40" s="66">
        <f>H42+H41</f>
        <v>155830.02000000002</v>
      </c>
      <c r="I40" s="66">
        <f t="shared" si="5"/>
        <v>112.87275874300195</v>
      </c>
      <c r="J40" s="66"/>
      <c r="K40" s="147"/>
      <c r="L40" s="147"/>
    </row>
    <row r="41" spans="1:13" s="137" customFormat="1" ht="15.75" customHeight="1" x14ac:dyDescent="0.2">
      <c r="A41" s="151"/>
      <c r="B41" s="151"/>
      <c r="C41" s="152"/>
      <c r="D41" s="152">
        <v>3111</v>
      </c>
      <c r="E41" s="35" t="s">
        <v>69</v>
      </c>
      <c r="F41" s="68">
        <v>137499.17000000001</v>
      </c>
      <c r="G41" s="68"/>
      <c r="H41" s="68">
        <f>'POSEBNI DIO'!J12+'POSEBNI DIO'!J55</f>
        <v>155273.57</v>
      </c>
      <c r="I41" s="68">
        <f t="shared" si="5"/>
        <v>112.92691439519234</v>
      </c>
      <c r="J41" s="68"/>
      <c r="K41" s="146"/>
      <c r="L41" s="146"/>
    </row>
    <row r="42" spans="1:13" s="148" customFormat="1" ht="15.75" customHeight="1" x14ac:dyDescent="0.2">
      <c r="A42" s="149"/>
      <c r="B42" s="149"/>
      <c r="C42" s="150"/>
      <c r="D42" s="152">
        <v>3112</v>
      </c>
      <c r="E42" s="35" t="s">
        <v>70</v>
      </c>
      <c r="F42" s="169">
        <v>558.96</v>
      </c>
      <c r="G42" s="66"/>
      <c r="H42" s="169">
        <f>'POSEBNI DIO'!J13+'POSEBNI DIO'!J56</f>
        <v>556.45000000000005</v>
      </c>
      <c r="I42" s="66">
        <f t="shared" si="5"/>
        <v>99.550951767568336</v>
      </c>
      <c r="J42" s="66"/>
      <c r="K42" s="147"/>
      <c r="L42" s="147"/>
    </row>
    <row r="43" spans="1:13" s="148" customFormat="1" ht="15.75" customHeight="1" x14ac:dyDescent="0.2">
      <c r="A43" s="153"/>
      <c r="B43" s="153"/>
      <c r="C43" s="154">
        <v>312</v>
      </c>
      <c r="D43" s="154"/>
      <c r="E43" s="37" t="s">
        <v>71</v>
      </c>
      <c r="F43" s="66">
        <f>F44</f>
        <v>12748.46</v>
      </c>
      <c r="G43" s="66"/>
      <c r="H43" s="66">
        <f>H44</f>
        <v>13596.66</v>
      </c>
      <c r="I43" s="66">
        <f t="shared" si="5"/>
        <v>106.65335264024047</v>
      </c>
      <c r="J43" s="66"/>
      <c r="K43" s="147"/>
      <c r="L43" s="147"/>
    </row>
    <row r="44" spans="1:13" s="137" customFormat="1" ht="15.75" customHeight="1" x14ac:dyDescent="0.2">
      <c r="A44" s="155"/>
      <c r="B44" s="155"/>
      <c r="C44" s="156"/>
      <c r="D44" s="156">
        <v>3121</v>
      </c>
      <c r="E44" s="35" t="s">
        <v>71</v>
      </c>
      <c r="F44" s="68">
        <v>12748.46</v>
      </c>
      <c r="G44" s="68"/>
      <c r="H44" s="68">
        <f>'POSEBNI DIO'!J15+'POSEBNI DIO'!J58</f>
        <v>13596.66</v>
      </c>
      <c r="I44" s="68">
        <f t="shared" si="5"/>
        <v>106.65335264024047</v>
      </c>
      <c r="J44" s="68"/>
      <c r="K44" s="146"/>
      <c r="L44" s="146"/>
    </row>
    <row r="45" spans="1:13" s="148" customFormat="1" ht="15.75" customHeight="1" x14ac:dyDescent="0.2">
      <c r="A45" s="153"/>
      <c r="B45" s="153"/>
      <c r="C45" s="154">
        <v>313</v>
      </c>
      <c r="D45" s="154"/>
      <c r="E45" s="37" t="s">
        <v>72</v>
      </c>
      <c r="F45" s="66">
        <f>F46</f>
        <v>22943.55</v>
      </c>
      <c r="G45" s="66"/>
      <c r="H45" s="66">
        <f>H46</f>
        <v>25875.22</v>
      </c>
      <c r="I45" s="66">
        <f t="shared" si="5"/>
        <v>112.77775235305785</v>
      </c>
      <c r="J45" s="66"/>
      <c r="K45" s="147"/>
      <c r="L45" s="147"/>
    </row>
    <row r="46" spans="1:13" s="137" customFormat="1" ht="15.75" customHeight="1" x14ac:dyDescent="0.2">
      <c r="A46" s="155"/>
      <c r="B46" s="155"/>
      <c r="C46" s="156"/>
      <c r="D46" s="156">
        <v>3132</v>
      </c>
      <c r="E46" s="35" t="s">
        <v>73</v>
      </c>
      <c r="F46" s="68">
        <v>22943.55</v>
      </c>
      <c r="G46" s="68"/>
      <c r="H46" s="68">
        <f>'POSEBNI DIO'!J17+'POSEBNI DIO'!J60</f>
        <v>25875.22</v>
      </c>
      <c r="I46" s="68">
        <f t="shared" si="5"/>
        <v>112.77775235305785</v>
      </c>
      <c r="J46" s="68"/>
      <c r="K46" s="146"/>
      <c r="L46" s="146"/>
    </row>
    <row r="47" spans="1:13" s="148" customFormat="1" ht="15.75" customHeight="1" x14ac:dyDescent="0.2">
      <c r="A47" s="75"/>
      <c r="B47" s="75">
        <v>32</v>
      </c>
      <c r="C47" s="145"/>
      <c r="D47" s="145"/>
      <c r="E47" s="37" t="s">
        <v>28</v>
      </c>
      <c r="F47" s="66">
        <f>F48+F53+F59+F69</f>
        <v>258390.23</v>
      </c>
      <c r="G47" s="157">
        <v>379582.01</v>
      </c>
      <c r="H47" s="157">
        <f>H48+H53+H59+H69</f>
        <v>349994.26</v>
      </c>
      <c r="I47" s="157">
        <f t="shared" si="5"/>
        <v>135.45181642510244</v>
      </c>
      <c r="J47" s="157">
        <f>H47/G47*100</f>
        <v>92.205175898615437</v>
      </c>
      <c r="K47" s="147"/>
      <c r="L47" s="167"/>
    </row>
    <row r="48" spans="1:13" s="148" customFormat="1" ht="15.75" customHeight="1" x14ac:dyDescent="0.2">
      <c r="A48" s="75"/>
      <c r="B48" s="75"/>
      <c r="C48" s="145">
        <v>321</v>
      </c>
      <c r="D48" s="145"/>
      <c r="E48" s="37" t="s">
        <v>74</v>
      </c>
      <c r="F48" s="66">
        <f>SUM(F49:F52)</f>
        <v>2948.8399999999997</v>
      </c>
      <c r="G48" s="157"/>
      <c r="H48" s="157">
        <f>SUM(H49:H52)</f>
        <v>2610.19</v>
      </c>
      <c r="I48" s="157">
        <f t="shared" si="5"/>
        <v>88.515823171145286</v>
      </c>
      <c r="J48" s="157"/>
      <c r="K48" s="147"/>
      <c r="L48" s="147"/>
    </row>
    <row r="49" spans="1:12" s="148" customFormat="1" ht="15.75" customHeight="1" x14ac:dyDescent="0.2">
      <c r="A49" s="75"/>
      <c r="B49" s="75"/>
      <c r="C49" s="145"/>
      <c r="D49" s="158">
        <v>3211</v>
      </c>
      <c r="E49" s="35" t="s">
        <v>134</v>
      </c>
      <c r="F49" s="169">
        <v>887.43</v>
      </c>
      <c r="G49" s="157"/>
      <c r="H49" s="168">
        <f>'POSEBNI DIO'!J63</f>
        <v>731.14</v>
      </c>
      <c r="I49" s="157"/>
      <c r="J49" s="157"/>
      <c r="K49" s="147"/>
      <c r="L49" s="147"/>
    </row>
    <row r="50" spans="1:12" s="148" customFormat="1" ht="25.5" x14ac:dyDescent="0.2">
      <c r="A50" s="75"/>
      <c r="B50" s="75"/>
      <c r="C50" s="145"/>
      <c r="D50" s="158">
        <v>3212</v>
      </c>
      <c r="E50" s="35" t="s">
        <v>75</v>
      </c>
      <c r="F50" s="169">
        <v>1171</v>
      </c>
      <c r="G50" s="157"/>
      <c r="H50" s="168">
        <f>'POSEBNI DIO'!J64+'POSEBNI DIO'!J21</f>
        <v>1292.28</v>
      </c>
      <c r="I50" s="157">
        <f t="shared" si="5"/>
        <v>110.35695986336465</v>
      </c>
      <c r="J50" s="157"/>
      <c r="K50" s="147"/>
      <c r="L50" s="147"/>
    </row>
    <row r="51" spans="1:12" s="148" customFormat="1" ht="15.75" customHeight="1" x14ac:dyDescent="0.2">
      <c r="A51" s="75"/>
      <c r="B51" s="75"/>
      <c r="C51" s="145"/>
      <c r="D51" s="158">
        <v>3213</v>
      </c>
      <c r="E51" s="35" t="s">
        <v>135</v>
      </c>
      <c r="F51" s="169">
        <v>890.41</v>
      </c>
      <c r="G51" s="157"/>
      <c r="H51" s="168">
        <f>'POSEBNI DIO'!J65</f>
        <v>586.77</v>
      </c>
      <c r="I51" s="157"/>
      <c r="J51" s="157"/>
      <c r="K51" s="147"/>
      <c r="L51" s="147"/>
    </row>
    <row r="52" spans="1:12" s="148" customFormat="1" ht="15.75" customHeight="1" x14ac:dyDescent="0.2">
      <c r="A52" s="75"/>
      <c r="B52" s="75"/>
      <c r="C52" s="145"/>
      <c r="D52" s="158">
        <v>3214</v>
      </c>
      <c r="E52" s="35" t="s">
        <v>136</v>
      </c>
      <c r="F52" s="169">
        <v>0</v>
      </c>
      <c r="G52" s="157"/>
      <c r="H52" s="159">
        <f>'POSEBNI DIO'!J23</f>
        <v>0</v>
      </c>
      <c r="I52" s="157"/>
      <c r="J52" s="157"/>
      <c r="K52" s="147"/>
      <c r="L52" s="147"/>
    </row>
    <row r="53" spans="1:12" s="148" customFormat="1" ht="15.75" customHeight="1" x14ac:dyDescent="0.2">
      <c r="A53" s="75"/>
      <c r="B53" s="75"/>
      <c r="C53" s="145">
        <v>322</v>
      </c>
      <c r="D53" s="158"/>
      <c r="E53" s="37" t="s">
        <v>76</v>
      </c>
      <c r="F53" s="66">
        <f>SUM(F54:F58)</f>
        <v>49528.959999999999</v>
      </c>
      <c r="G53" s="157"/>
      <c r="H53" s="157">
        <f>SUM(H54:H58)</f>
        <v>64506.869999999988</v>
      </c>
      <c r="I53" s="157">
        <f t="shared" si="5"/>
        <v>130.24071169675275</v>
      </c>
      <c r="J53" s="157"/>
      <c r="K53" s="147"/>
      <c r="L53" s="167"/>
    </row>
    <row r="54" spans="1:12" s="137" customFormat="1" ht="15.75" customHeight="1" x14ac:dyDescent="0.2">
      <c r="A54" s="160"/>
      <c r="B54" s="160"/>
      <c r="C54" s="161"/>
      <c r="D54" s="161">
        <v>3221</v>
      </c>
      <c r="E54" s="35" t="s">
        <v>86</v>
      </c>
      <c r="F54" s="70">
        <v>8822.15</v>
      </c>
      <c r="G54" s="70"/>
      <c r="H54" s="70">
        <f>'POSEBNI DIO'!J68+'POSEBNI DIO'!J25</f>
        <v>9358.91</v>
      </c>
      <c r="I54" s="70">
        <f t="shared" si="5"/>
        <v>106.0842311681393</v>
      </c>
      <c r="J54" s="70"/>
      <c r="K54" s="146"/>
      <c r="L54" s="146"/>
    </row>
    <row r="55" spans="1:12" s="137" customFormat="1" ht="15.75" customHeight="1" x14ac:dyDescent="0.2">
      <c r="A55" s="160"/>
      <c r="B55" s="160"/>
      <c r="C55" s="161"/>
      <c r="D55" s="161">
        <v>3223</v>
      </c>
      <c r="E55" s="35" t="s">
        <v>77</v>
      </c>
      <c r="F55" s="70">
        <v>31155.19</v>
      </c>
      <c r="G55" s="70"/>
      <c r="H55" s="70">
        <f>'POSEBNI DIO'!J26+'POSEBNI DIO'!J69+'POSEBNI DIO'!J103</f>
        <v>37111.24</v>
      </c>
      <c r="I55" s="70">
        <f t="shared" si="5"/>
        <v>119.11736054249708</v>
      </c>
      <c r="J55" s="70"/>
      <c r="K55" s="146"/>
      <c r="L55" s="146"/>
    </row>
    <row r="56" spans="1:12" s="137" customFormat="1" ht="25.5" x14ac:dyDescent="0.2">
      <c r="A56" s="160"/>
      <c r="B56" s="160"/>
      <c r="C56" s="161"/>
      <c r="D56" s="161">
        <v>3224</v>
      </c>
      <c r="E56" s="162" t="s">
        <v>87</v>
      </c>
      <c r="F56" s="70">
        <v>0</v>
      </c>
      <c r="G56" s="70"/>
      <c r="H56" s="70">
        <f>'POSEBNI DIO'!J27+'POSEBNI DIO'!J70</f>
        <v>3617.77</v>
      </c>
      <c r="I56" s="70"/>
      <c r="J56" s="70"/>
      <c r="K56" s="146"/>
      <c r="L56" s="146"/>
    </row>
    <row r="57" spans="1:12" s="137" customFormat="1" ht="15.75" customHeight="1" x14ac:dyDescent="0.2">
      <c r="A57" s="160"/>
      <c r="B57" s="160"/>
      <c r="C57" s="161"/>
      <c r="D57" s="161">
        <v>3225</v>
      </c>
      <c r="E57" s="162" t="s">
        <v>78</v>
      </c>
      <c r="F57" s="70">
        <v>9188.2900000000009</v>
      </c>
      <c r="G57" s="70"/>
      <c r="H57" s="70">
        <f>'POSEBNI DIO'!J28+'POSEBNI DIO'!J71</f>
        <v>14211.75</v>
      </c>
      <c r="I57" s="70">
        <f t="shared" si="5"/>
        <v>154.67241456244849</v>
      </c>
      <c r="J57" s="70"/>
      <c r="K57" s="146"/>
      <c r="L57" s="146"/>
    </row>
    <row r="58" spans="1:12" s="137" customFormat="1" ht="15.75" customHeight="1" x14ac:dyDescent="0.2">
      <c r="A58" s="160"/>
      <c r="B58" s="160"/>
      <c r="C58" s="161"/>
      <c r="D58" s="161">
        <v>3227</v>
      </c>
      <c r="E58" s="162" t="s">
        <v>88</v>
      </c>
      <c r="F58" s="70">
        <v>363.33</v>
      </c>
      <c r="G58" s="70"/>
      <c r="H58" s="70">
        <f>'POSEBNI DIO'!J72</f>
        <v>207.2</v>
      </c>
      <c r="I58" s="70">
        <f t="shared" si="5"/>
        <v>57.028046128863565</v>
      </c>
      <c r="J58" s="70"/>
      <c r="K58" s="146"/>
      <c r="L58" s="146"/>
    </row>
    <row r="59" spans="1:12" s="148" customFormat="1" ht="15.75" customHeight="1" x14ac:dyDescent="0.2">
      <c r="A59" s="163"/>
      <c r="B59" s="163"/>
      <c r="C59" s="163">
        <v>323</v>
      </c>
      <c r="D59" s="163"/>
      <c r="E59" s="37" t="s">
        <v>79</v>
      </c>
      <c r="F59" s="69">
        <f>SUM(F60:F68)</f>
        <v>184271.45</v>
      </c>
      <c r="G59" s="69"/>
      <c r="H59" s="69">
        <f>SUM(H60:H68)</f>
        <v>264354.46000000002</v>
      </c>
      <c r="I59" s="69">
        <f t="shared" si="5"/>
        <v>143.45926078076664</v>
      </c>
      <c r="J59" s="69"/>
      <c r="K59" s="147"/>
      <c r="L59" s="167"/>
    </row>
    <row r="60" spans="1:12" s="137" customFormat="1" ht="15.75" customHeight="1" x14ac:dyDescent="0.2">
      <c r="A60" s="161"/>
      <c r="B60" s="161"/>
      <c r="C60" s="161"/>
      <c r="D60" s="161">
        <v>3231</v>
      </c>
      <c r="E60" s="162" t="s">
        <v>89</v>
      </c>
      <c r="F60" s="70">
        <v>3294.86</v>
      </c>
      <c r="G60" s="70"/>
      <c r="H60" s="70">
        <f>'POSEBNI DIO'!J74</f>
        <v>2566.65</v>
      </c>
      <c r="I60" s="70">
        <f t="shared" si="5"/>
        <v>77.898605707071013</v>
      </c>
      <c r="J60" s="70"/>
      <c r="K60" s="146"/>
      <c r="L60" s="166"/>
    </row>
    <row r="61" spans="1:12" s="137" customFormat="1" ht="15.75" customHeight="1" x14ac:dyDescent="0.2">
      <c r="A61" s="161"/>
      <c r="B61" s="161"/>
      <c r="C61" s="161"/>
      <c r="D61" s="161">
        <v>3232</v>
      </c>
      <c r="E61" s="162" t="s">
        <v>80</v>
      </c>
      <c r="F61" s="70">
        <v>31063.38</v>
      </c>
      <c r="G61" s="70"/>
      <c r="H61" s="70">
        <f>'POSEBNI DIO'!J31+'POSEBNI DIO'!J75+'POSEBNI DIO'!J111</f>
        <v>59742</v>
      </c>
      <c r="I61" s="70">
        <f t="shared" si="5"/>
        <v>192.32292171682539</v>
      </c>
      <c r="J61" s="70"/>
      <c r="K61" s="146"/>
      <c r="L61" s="146"/>
    </row>
    <row r="62" spans="1:12" s="137" customFormat="1" ht="15.75" customHeight="1" x14ac:dyDescent="0.2">
      <c r="A62" s="161"/>
      <c r="B62" s="161"/>
      <c r="C62" s="161"/>
      <c r="D62" s="161">
        <v>3233</v>
      </c>
      <c r="E62" s="162" t="s">
        <v>90</v>
      </c>
      <c r="F62" s="70">
        <v>9698.26</v>
      </c>
      <c r="G62" s="70"/>
      <c r="H62" s="70">
        <f>'POSEBNI DIO'!J32+'POSEBNI DIO'!J76+'POSEBNI DIO'!J129+'POSEBNI DIO'!J138+'POSEBNI DIO'!J153</f>
        <v>10609.48</v>
      </c>
      <c r="I62" s="70">
        <f t="shared" si="5"/>
        <v>109.39570603386586</v>
      </c>
      <c r="J62" s="70"/>
      <c r="K62" s="146"/>
      <c r="L62" s="146"/>
    </row>
    <row r="63" spans="1:12" s="137" customFormat="1" ht="15.75" customHeight="1" x14ac:dyDescent="0.2">
      <c r="A63" s="161"/>
      <c r="B63" s="161"/>
      <c r="C63" s="161"/>
      <c r="D63" s="161">
        <v>3234</v>
      </c>
      <c r="E63" s="162" t="s">
        <v>81</v>
      </c>
      <c r="F63" s="70">
        <v>2785.49</v>
      </c>
      <c r="G63" s="70"/>
      <c r="H63" s="70">
        <f>'POSEBNI DIO'!J33+'POSEBNI DIO'!J77+'POSEBNI DIO'!J105</f>
        <v>4185.8900000000003</v>
      </c>
      <c r="I63" s="70">
        <f t="shared" si="5"/>
        <v>150.27481699808652</v>
      </c>
      <c r="J63" s="70"/>
      <c r="K63" s="146"/>
      <c r="L63" s="166"/>
    </row>
    <row r="64" spans="1:12" s="137" customFormat="1" ht="15.75" customHeight="1" x14ac:dyDescent="0.2">
      <c r="A64" s="161"/>
      <c r="B64" s="161"/>
      <c r="C64" s="161"/>
      <c r="D64" s="161">
        <v>3235</v>
      </c>
      <c r="E64" s="162" t="s">
        <v>82</v>
      </c>
      <c r="F64" s="70">
        <v>1702.24</v>
      </c>
      <c r="G64" s="70"/>
      <c r="H64" s="70">
        <f>'POSEBNI DIO'!J78+'POSEBNI DIO'!J34</f>
        <v>2316.67</v>
      </c>
      <c r="I64" s="70">
        <f t="shared" si="5"/>
        <v>136.09538020490649</v>
      </c>
      <c r="J64" s="70"/>
      <c r="K64" s="146"/>
      <c r="L64" s="166"/>
    </row>
    <row r="65" spans="1:12" s="137" customFormat="1" ht="15.75" customHeight="1" x14ac:dyDescent="0.2">
      <c r="A65" s="161"/>
      <c r="B65" s="161"/>
      <c r="C65" s="161"/>
      <c r="D65" s="161">
        <v>3236</v>
      </c>
      <c r="E65" s="162" t="s">
        <v>91</v>
      </c>
      <c r="F65" s="70">
        <v>369</v>
      </c>
      <c r="G65" s="70"/>
      <c r="H65" s="70">
        <f>'POSEBNI DIO'!J79+'POSEBNI DIO'!J35</f>
        <v>1369.94</v>
      </c>
      <c r="I65" s="70">
        <f t="shared" si="5"/>
        <v>371.25745257452576</v>
      </c>
      <c r="J65" s="70"/>
      <c r="K65" s="146"/>
      <c r="L65" s="146"/>
    </row>
    <row r="66" spans="1:12" s="137" customFormat="1" ht="15.75" customHeight="1" x14ac:dyDescent="0.2">
      <c r="A66" s="161"/>
      <c r="B66" s="161"/>
      <c r="C66" s="161"/>
      <c r="D66" s="161">
        <v>3237</v>
      </c>
      <c r="E66" s="35" t="s">
        <v>83</v>
      </c>
      <c r="F66" s="70">
        <v>90866.9</v>
      </c>
      <c r="G66" s="70"/>
      <c r="H66" s="70">
        <f>'POSEBNI DIO'!J36+'POSEBNI DIO'!J80+'POSEBNI DIO'!J130+'POSEBNI DIO'!J139+'POSEBNI DIO'!J147</f>
        <v>81177.33</v>
      </c>
      <c r="I66" s="70">
        <f t="shared" si="5"/>
        <v>89.336524080825924</v>
      </c>
      <c r="J66" s="70"/>
      <c r="K66" s="146"/>
      <c r="L66" s="166"/>
    </row>
    <row r="67" spans="1:12" s="137" customFormat="1" ht="15.75" customHeight="1" x14ac:dyDescent="0.2">
      <c r="A67" s="161"/>
      <c r="B67" s="161"/>
      <c r="C67" s="161"/>
      <c r="D67" s="161">
        <v>3238</v>
      </c>
      <c r="E67" s="35" t="s">
        <v>92</v>
      </c>
      <c r="F67" s="70">
        <v>77.5</v>
      </c>
      <c r="G67" s="70"/>
      <c r="H67" s="70">
        <f>'POSEBNI DIO'!J81</f>
        <v>2775.29</v>
      </c>
      <c r="I67" s="70"/>
      <c r="J67" s="70"/>
      <c r="K67" s="146"/>
      <c r="L67" s="146"/>
    </row>
    <row r="68" spans="1:12" s="137" customFormat="1" ht="15.75" customHeight="1" x14ac:dyDescent="0.2">
      <c r="A68" s="161"/>
      <c r="B68" s="161"/>
      <c r="C68" s="161"/>
      <c r="D68" s="161">
        <v>3239</v>
      </c>
      <c r="E68" s="35" t="s">
        <v>93</v>
      </c>
      <c r="F68" s="70">
        <v>44413.82</v>
      </c>
      <c r="G68" s="70"/>
      <c r="H68" s="70">
        <f>'POSEBNI DIO'!J38+'POSEBNI DIO'!J82+'POSEBNI DIO'!J131+'POSEBNI DIO'!J140+'POSEBNI DIO'!J148+'POSEBNI DIO'!J154</f>
        <v>99611.209999999992</v>
      </c>
      <c r="I68" s="70">
        <f t="shared" si="5"/>
        <v>224.27976247033016</v>
      </c>
      <c r="J68" s="70"/>
      <c r="K68" s="146"/>
      <c r="L68" s="166"/>
    </row>
    <row r="69" spans="1:12" s="148" customFormat="1" ht="15.75" customHeight="1" x14ac:dyDescent="0.2">
      <c r="A69" s="163"/>
      <c r="B69" s="163"/>
      <c r="C69" s="163">
        <v>329</v>
      </c>
      <c r="D69" s="163"/>
      <c r="E69" s="37" t="s">
        <v>84</v>
      </c>
      <c r="F69" s="69">
        <f>SUM(F70:F75)</f>
        <v>21640.980000000003</v>
      </c>
      <c r="G69" s="69"/>
      <c r="H69" s="69">
        <f>SUM(H70:H75)</f>
        <v>18522.739999999998</v>
      </c>
      <c r="I69" s="69">
        <f t="shared" si="5"/>
        <v>85.591040701483919</v>
      </c>
      <c r="J69" s="69"/>
      <c r="K69" s="147"/>
      <c r="L69" s="147"/>
    </row>
    <row r="70" spans="1:12" s="137" customFormat="1" ht="25.5" x14ac:dyDescent="0.2">
      <c r="A70" s="161"/>
      <c r="B70" s="161"/>
      <c r="C70" s="161"/>
      <c r="D70" s="164">
        <v>3291</v>
      </c>
      <c r="E70" s="162" t="s">
        <v>94</v>
      </c>
      <c r="F70" s="165">
        <v>1330.33</v>
      </c>
      <c r="G70" s="165"/>
      <c r="H70" s="165">
        <f>'POSEBNI DIO'!J40</f>
        <v>1370.64</v>
      </c>
      <c r="I70" s="165">
        <f t="shared" si="5"/>
        <v>103.03007524448822</v>
      </c>
      <c r="J70" s="70"/>
      <c r="K70" s="146"/>
      <c r="L70" s="146"/>
    </row>
    <row r="71" spans="1:12" s="137" customFormat="1" ht="15.75" customHeight="1" x14ac:dyDescent="0.2">
      <c r="A71" s="161"/>
      <c r="B71" s="161"/>
      <c r="C71" s="161"/>
      <c r="D71" s="161">
        <v>3292</v>
      </c>
      <c r="E71" s="35" t="s">
        <v>85</v>
      </c>
      <c r="F71" s="70">
        <v>9655.42</v>
      </c>
      <c r="G71" s="70"/>
      <c r="H71" s="70">
        <f>'POSEBNI DIO'!J41+'POSEBNI DIO'!J84</f>
        <v>10118.950000000001</v>
      </c>
      <c r="I71" s="70">
        <f t="shared" si="5"/>
        <v>104.80072332430905</v>
      </c>
      <c r="J71" s="70"/>
      <c r="K71" s="146"/>
      <c r="L71" s="146"/>
    </row>
    <row r="72" spans="1:12" s="137" customFormat="1" ht="15.75" customHeight="1" x14ac:dyDescent="0.2">
      <c r="A72" s="161"/>
      <c r="B72" s="161"/>
      <c r="C72" s="161"/>
      <c r="D72" s="161">
        <v>3293</v>
      </c>
      <c r="E72" s="35" t="s">
        <v>95</v>
      </c>
      <c r="F72" s="70">
        <v>8650.09</v>
      </c>
      <c r="G72" s="70"/>
      <c r="H72" s="70">
        <f>'POSEBNI DIO'!J142+'POSEBNI DIO'!J133+'POSEBNI DIO'!J85</f>
        <v>6472.44</v>
      </c>
      <c r="I72" s="70">
        <f t="shared" si="5"/>
        <v>74.825117426523875</v>
      </c>
      <c r="J72" s="70"/>
      <c r="K72" s="146"/>
      <c r="L72" s="146"/>
    </row>
    <row r="73" spans="1:12" s="137" customFormat="1" ht="15.75" customHeight="1" x14ac:dyDescent="0.2">
      <c r="A73" s="161"/>
      <c r="B73" s="161"/>
      <c r="C73" s="161"/>
      <c r="D73" s="161">
        <v>3294</v>
      </c>
      <c r="E73" s="35" t="s">
        <v>96</v>
      </c>
      <c r="F73" s="70">
        <v>520.74</v>
      </c>
      <c r="G73" s="70"/>
      <c r="H73" s="70">
        <f>'POSEBNI DIO'!J86</f>
        <v>560.71</v>
      </c>
      <c r="I73" s="70">
        <f t="shared" si="5"/>
        <v>107.67561547029227</v>
      </c>
      <c r="J73" s="70"/>
      <c r="K73" s="146"/>
      <c r="L73" s="146"/>
    </row>
    <row r="74" spans="1:12" s="137" customFormat="1" ht="15.75" hidden="1" customHeight="1" x14ac:dyDescent="0.2">
      <c r="A74" s="161"/>
      <c r="B74" s="161"/>
      <c r="C74" s="161"/>
      <c r="D74" s="164">
        <v>3295</v>
      </c>
      <c r="E74" s="162" t="s">
        <v>137</v>
      </c>
      <c r="F74" s="165">
        <v>0</v>
      </c>
      <c r="G74" s="165"/>
      <c r="H74" s="165">
        <f>'POSEBNI DIO'!J87</f>
        <v>0</v>
      </c>
      <c r="I74" s="165"/>
      <c r="J74" s="165"/>
      <c r="K74" s="146"/>
      <c r="L74" s="146"/>
    </row>
    <row r="75" spans="1:12" s="137" customFormat="1" ht="15.75" customHeight="1" x14ac:dyDescent="0.2">
      <c r="A75" s="161"/>
      <c r="B75" s="161"/>
      <c r="C75" s="161"/>
      <c r="D75" s="164">
        <v>3299</v>
      </c>
      <c r="E75" s="162" t="s">
        <v>84</v>
      </c>
      <c r="F75" s="165">
        <v>1484.4</v>
      </c>
      <c r="G75" s="165"/>
      <c r="H75" s="165"/>
      <c r="I75" s="165">
        <f t="shared" si="5"/>
        <v>0</v>
      </c>
      <c r="J75" s="165"/>
      <c r="K75" s="146"/>
      <c r="L75" s="146"/>
    </row>
    <row r="76" spans="1:12" s="148" customFormat="1" ht="15.75" customHeight="1" x14ac:dyDescent="0.2">
      <c r="A76" s="163"/>
      <c r="B76" s="163">
        <v>34</v>
      </c>
      <c r="C76" s="163"/>
      <c r="D76" s="163"/>
      <c r="E76" s="37" t="s">
        <v>44</v>
      </c>
      <c r="F76" s="69">
        <f>F77</f>
        <v>1216.82</v>
      </c>
      <c r="G76" s="69">
        <f>'POSEBNI DIO'!I89</f>
        <v>1415</v>
      </c>
      <c r="H76" s="69">
        <f>H77</f>
        <v>1340.8</v>
      </c>
      <c r="I76" s="69">
        <f t="shared" si="5"/>
        <v>110.18885291168785</v>
      </c>
      <c r="J76" s="69">
        <f>H76/G76*100</f>
        <v>94.75618374558303</v>
      </c>
      <c r="K76" s="147"/>
      <c r="L76" s="147"/>
    </row>
    <row r="77" spans="1:12" s="148" customFormat="1" ht="15.75" customHeight="1" x14ac:dyDescent="0.2">
      <c r="A77" s="163"/>
      <c r="B77" s="163"/>
      <c r="C77" s="163">
        <v>343</v>
      </c>
      <c r="D77" s="163"/>
      <c r="E77" s="37" t="s">
        <v>97</v>
      </c>
      <c r="F77" s="69">
        <f>F78</f>
        <v>1216.82</v>
      </c>
      <c r="G77" s="69"/>
      <c r="H77" s="69">
        <f>H78+H79</f>
        <v>1340.8</v>
      </c>
      <c r="I77" s="69">
        <f t="shared" si="5"/>
        <v>110.18885291168785</v>
      </c>
      <c r="J77" s="69"/>
      <c r="K77" s="147"/>
      <c r="L77" s="147"/>
    </row>
    <row r="78" spans="1:12" s="137" customFormat="1" ht="15.75" customHeight="1" x14ac:dyDescent="0.2">
      <c r="A78" s="161"/>
      <c r="B78" s="161"/>
      <c r="C78" s="161"/>
      <c r="D78" s="161">
        <v>3431</v>
      </c>
      <c r="E78" s="35" t="s">
        <v>98</v>
      </c>
      <c r="F78" s="70">
        <v>1216.82</v>
      </c>
      <c r="G78" s="70"/>
      <c r="H78" s="70">
        <f>'POSEBNI DIO'!J91</f>
        <v>1340.8</v>
      </c>
      <c r="I78" s="70">
        <f t="shared" si="5"/>
        <v>110.18885291168785</v>
      </c>
      <c r="J78" s="70"/>
      <c r="K78" s="146"/>
      <c r="L78" s="146"/>
    </row>
    <row r="79" spans="1:12" s="137" customFormat="1" ht="15.75" hidden="1" customHeight="1" x14ac:dyDescent="0.2">
      <c r="A79" s="161"/>
      <c r="B79" s="161"/>
      <c r="C79" s="161"/>
      <c r="D79" s="161">
        <v>3433</v>
      </c>
      <c r="E79" s="35" t="s">
        <v>138</v>
      </c>
      <c r="F79" s="70">
        <v>0</v>
      </c>
      <c r="G79" s="70"/>
      <c r="H79" s="70">
        <f>'[1]POSEBNI DIO'!H92</f>
        <v>0</v>
      </c>
      <c r="I79" s="70" t="e">
        <f t="shared" si="5"/>
        <v>#DIV/0!</v>
      </c>
      <c r="J79" s="70"/>
      <c r="K79" s="146"/>
      <c r="L79" s="146"/>
    </row>
    <row r="80" spans="1:12" s="148" customFormat="1" ht="25.5" x14ac:dyDescent="0.2">
      <c r="A80" s="163">
        <v>4</v>
      </c>
      <c r="B80" s="163"/>
      <c r="C80" s="163"/>
      <c r="D80" s="163"/>
      <c r="E80" s="37" t="s">
        <v>18</v>
      </c>
      <c r="F80" s="69">
        <f>F81+F91</f>
        <v>287941.51</v>
      </c>
      <c r="G80" s="69">
        <v>253196</v>
      </c>
      <c r="H80" s="69">
        <f>H81+H84</f>
        <v>251195.8</v>
      </c>
      <c r="I80" s="69">
        <f t="shared" si="5"/>
        <v>87.238481176263889</v>
      </c>
      <c r="J80" s="69">
        <f t="shared" ref="J80:J81" si="7">H80/G80*100</f>
        <v>99.21001911562584</v>
      </c>
      <c r="K80" s="147"/>
      <c r="L80" s="147"/>
    </row>
    <row r="81" spans="1:12" s="148" customFormat="1" ht="25.5" x14ac:dyDescent="0.2">
      <c r="A81" s="163"/>
      <c r="B81" s="163">
        <v>42</v>
      </c>
      <c r="C81" s="163"/>
      <c r="D81" s="163"/>
      <c r="E81" s="37" t="s">
        <v>45</v>
      </c>
      <c r="F81" s="69">
        <f>F85+F87</f>
        <v>14247.32</v>
      </c>
      <c r="G81" s="69">
        <v>253196</v>
      </c>
      <c r="H81" s="69">
        <f>H82+H89+H87</f>
        <v>65200</v>
      </c>
      <c r="I81" s="69">
        <f t="shared" si="5"/>
        <v>457.62992618962721</v>
      </c>
      <c r="J81" s="69">
        <f t="shared" si="7"/>
        <v>25.750801750422596</v>
      </c>
      <c r="K81" s="147"/>
      <c r="L81" s="147"/>
    </row>
    <row r="82" spans="1:12" s="148" customFormat="1" ht="15.75" hidden="1" customHeight="1" x14ac:dyDescent="0.2">
      <c r="A82" s="163"/>
      <c r="B82" s="163"/>
      <c r="C82" s="163">
        <v>422</v>
      </c>
      <c r="D82" s="163"/>
      <c r="E82" s="37" t="s">
        <v>99</v>
      </c>
      <c r="F82" s="69"/>
      <c r="G82" s="69"/>
      <c r="H82" s="69">
        <f>H83</f>
        <v>0</v>
      </c>
      <c r="I82" s="69"/>
      <c r="J82" s="69"/>
      <c r="K82" s="147"/>
      <c r="L82" s="147"/>
    </row>
    <row r="83" spans="1:12" s="137" customFormat="1" ht="15.75" hidden="1" customHeight="1" x14ac:dyDescent="0.2">
      <c r="A83" s="161"/>
      <c r="B83" s="161"/>
      <c r="C83" s="161"/>
      <c r="D83" s="161">
        <v>4221</v>
      </c>
      <c r="E83" s="35" t="s">
        <v>100</v>
      </c>
      <c r="F83" s="70"/>
      <c r="G83" s="70"/>
      <c r="H83" s="70">
        <f>'POSEBNI DIO'!J96</f>
        <v>0</v>
      </c>
      <c r="I83" s="70"/>
      <c r="J83" s="70"/>
      <c r="K83" s="146"/>
      <c r="L83" s="146"/>
    </row>
    <row r="84" spans="1:12" s="148" customFormat="1" ht="15.75" customHeight="1" x14ac:dyDescent="0.2">
      <c r="A84" s="163"/>
      <c r="B84" s="163"/>
      <c r="C84" s="163">
        <v>422</v>
      </c>
      <c r="D84" s="163"/>
      <c r="E84" s="37" t="s">
        <v>99</v>
      </c>
      <c r="F84" s="69">
        <f>F85</f>
        <v>4297.32</v>
      </c>
      <c r="G84" s="69"/>
      <c r="H84" s="69">
        <f>H85+H86</f>
        <v>185995.8</v>
      </c>
      <c r="I84" s="69">
        <f t="shared" ref="I84:I88" si="8">H84/F84*100</f>
        <v>4328.1812850800034</v>
      </c>
      <c r="J84" s="69"/>
      <c r="K84" s="147"/>
      <c r="L84" s="147"/>
    </row>
    <row r="85" spans="1:12" s="137" customFormat="1" ht="15.75" customHeight="1" x14ac:dyDescent="0.2">
      <c r="A85" s="161"/>
      <c r="B85" s="161"/>
      <c r="C85" s="161"/>
      <c r="D85" s="161">
        <v>4221</v>
      </c>
      <c r="E85" s="35" t="s">
        <v>100</v>
      </c>
      <c r="F85" s="70">
        <v>4297.32</v>
      </c>
      <c r="G85" s="70"/>
      <c r="H85" s="70"/>
      <c r="I85" s="70">
        <f t="shared" si="8"/>
        <v>0</v>
      </c>
      <c r="J85" s="70"/>
      <c r="K85" s="146"/>
      <c r="L85" s="146"/>
    </row>
    <row r="86" spans="1:12" s="137" customFormat="1" ht="15.75" customHeight="1" x14ac:dyDescent="0.2">
      <c r="A86" s="161"/>
      <c r="B86" s="161"/>
      <c r="C86" s="161"/>
      <c r="D86" s="161">
        <v>4227</v>
      </c>
      <c r="E86" s="35" t="s">
        <v>157</v>
      </c>
      <c r="F86" s="70">
        <v>0</v>
      </c>
      <c r="G86" s="70"/>
      <c r="H86" s="70">
        <f>'POSEBNI DIO'!J97+'POSEBNI DIO'!J116+'POSEBNI DIO'!J49</f>
        <v>185995.8</v>
      </c>
      <c r="I86" s="70"/>
      <c r="J86" s="70"/>
      <c r="K86" s="146"/>
      <c r="L86" s="146"/>
    </row>
    <row r="87" spans="1:12" s="137" customFormat="1" ht="25.5" x14ac:dyDescent="0.2">
      <c r="A87" s="161"/>
      <c r="B87" s="161"/>
      <c r="C87" s="227">
        <v>424</v>
      </c>
      <c r="D87" s="227"/>
      <c r="E87" s="37" t="s">
        <v>150</v>
      </c>
      <c r="F87" s="69">
        <f>F88</f>
        <v>9950</v>
      </c>
      <c r="G87" s="69"/>
      <c r="H87" s="69">
        <f>H88</f>
        <v>65200</v>
      </c>
      <c r="I87" s="70">
        <f t="shared" si="8"/>
        <v>655.27638190954769</v>
      </c>
      <c r="J87" s="70"/>
      <c r="K87" s="146"/>
      <c r="L87" s="146"/>
    </row>
    <row r="88" spans="1:12" s="137" customFormat="1" ht="25.5" x14ac:dyDescent="0.2">
      <c r="A88" s="161"/>
      <c r="B88" s="161"/>
      <c r="C88" s="228"/>
      <c r="D88" s="228">
        <v>4242</v>
      </c>
      <c r="E88" s="35" t="s">
        <v>151</v>
      </c>
      <c r="F88" s="70">
        <v>9950</v>
      </c>
      <c r="G88" s="70"/>
      <c r="H88" s="70">
        <f>'POSEBNI DIO'!J122</f>
        <v>65200</v>
      </c>
      <c r="I88" s="70">
        <f t="shared" si="8"/>
        <v>655.27638190954769</v>
      </c>
      <c r="J88" s="70"/>
      <c r="K88" s="146"/>
      <c r="L88" s="146"/>
    </row>
    <row r="89" spans="1:12" s="148" customFormat="1" ht="15.75" hidden="1" customHeight="1" x14ac:dyDescent="0.2">
      <c r="A89" s="163"/>
      <c r="B89" s="163"/>
      <c r="C89" s="163">
        <v>426</v>
      </c>
      <c r="D89" s="163"/>
      <c r="E89" s="37" t="s">
        <v>139</v>
      </c>
      <c r="F89" s="69">
        <v>0</v>
      </c>
      <c r="G89" s="69"/>
      <c r="H89" s="69">
        <f>H90</f>
        <v>0</v>
      </c>
      <c r="I89" s="69"/>
      <c r="J89" s="69"/>
      <c r="K89" s="147"/>
      <c r="L89" s="147"/>
    </row>
    <row r="90" spans="1:12" s="137" customFormat="1" ht="15.75" hidden="1" customHeight="1" x14ac:dyDescent="0.2">
      <c r="A90" s="161"/>
      <c r="B90" s="161"/>
      <c r="C90" s="161"/>
      <c r="D90" s="161">
        <v>4264</v>
      </c>
      <c r="E90" s="35" t="s">
        <v>140</v>
      </c>
      <c r="F90" s="70">
        <v>0</v>
      </c>
      <c r="G90" s="70"/>
      <c r="H90" s="70"/>
      <c r="I90" s="70"/>
      <c r="J90" s="70"/>
      <c r="K90" s="146"/>
      <c r="L90" s="146"/>
    </row>
    <row r="91" spans="1:12" s="148" customFormat="1" ht="28.5" customHeight="1" x14ac:dyDescent="0.2">
      <c r="A91" s="163"/>
      <c r="B91" s="163">
        <v>45</v>
      </c>
      <c r="C91" s="163"/>
      <c r="D91" s="163"/>
      <c r="E91" s="37" t="s">
        <v>49</v>
      </c>
      <c r="F91" s="69">
        <f>F92</f>
        <v>273694.19</v>
      </c>
      <c r="G91" s="69"/>
      <c r="H91" s="69"/>
      <c r="I91" s="69"/>
      <c r="J91" s="69"/>
      <c r="K91" s="147"/>
      <c r="L91" s="147"/>
    </row>
    <row r="92" spans="1:12" s="148" customFormat="1" ht="25.5" x14ac:dyDescent="0.2">
      <c r="A92" s="163"/>
      <c r="B92" s="163"/>
      <c r="C92" s="163">
        <v>451</v>
      </c>
      <c r="D92" s="163"/>
      <c r="E92" s="37" t="s">
        <v>163</v>
      </c>
      <c r="F92" s="69">
        <f>F93</f>
        <v>273694.19</v>
      </c>
      <c r="G92" s="69"/>
      <c r="H92" s="69"/>
      <c r="I92" s="69"/>
      <c r="J92" s="69"/>
      <c r="K92" s="147"/>
      <c r="L92" s="147"/>
    </row>
    <row r="93" spans="1:12" s="137" customFormat="1" ht="25.5" x14ac:dyDescent="0.2">
      <c r="A93" s="161"/>
      <c r="B93" s="161"/>
      <c r="C93" s="161"/>
      <c r="D93" s="161">
        <v>4511</v>
      </c>
      <c r="E93" s="35" t="s">
        <v>163</v>
      </c>
      <c r="F93" s="70">
        <v>273694.19</v>
      </c>
      <c r="G93" s="70"/>
      <c r="H93" s="70"/>
      <c r="I93" s="70"/>
      <c r="J93" s="70"/>
      <c r="K93" s="146"/>
      <c r="L93" s="146"/>
    </row>
    <row r="94" spans="1:12" s="137" customFormat="1" ht="12.75" x14ac:dyDescent="0.2">
      <c r="A94" s="146"/>
      <c r="B94" s="146"/>
      <c r="C94" s="146"/>
      <c r="D94" s="146"/>
      <c r="E94" s="146"/>
      <c r="F94" s="166"/>
      <c r="G94" s="166"/>
      <c r="H94" s="166"/>
      <c r="I94" s="166"/>
      <c r="J94" s="166"/>
      <c r="K94" s="146"/>
      <c r="L94" s="146"/>
    </row>
    <row r="95" spans="1:12" s="137" customFormat="1" ht="12.75" x14ac:dyDescent="0.2">
      <c r="A95" s="146"/>
      <c r="B95" s="146"/>
      <c r="C95" s="146"/>
      <c r="D95" s="146"/>
      <c r="E95" s="146"/>
      <c r="F95" s="166"/>
      <c r="G95" s="166"/>
      <c r="H95" s="166"/>
      <c r="I95" s="166"/>
      <c r="J95" s="166"/>
      <c r="K95" s="146"/>
      <c r="L95" s="146"/>
    </row>
    <row r="96" spans="1:12" s="137" customFormat="1" ht="12.75" x14ac:dyDescent="0.2">
      <c r="A96" s="146"/>
      <c r="B96" s="146"/>
      <c r="C96" s="146"/>
      <c r="D96" s="146"/>
      <c r="E96" s="146"/>
      <c r="F96" s="166"/>
      <c r="G96" s="166"/>
      <c r="H96" s="166"/>
      <c r="I96" s="166"/>
      <c r="J96" s="166"/>
      <c r="K96" s="146"/>
      <c r="L96" s="146"/>
    </row>
    <row r="97" spans="1:12" s="137" customFormat="1" ht="12.75" x14ac:dyDescent="0.2">
      <c r="A97" s="146"/>
      <c r="B97" s="146"/>
      <c r="C97" s="146"/>
      <c r="D97" s="146"/>
      <c r="E97" s="146"/>
      <c r="F97" s="166"/>
      <c r="G97" s="166"/>
      <c r="H97" s="166"/>
      <c r="I97" s="166"/>
      <c r="J97" s="166"/>
      <c r="K97" s="146"/>
      <c r="L97" s="146"/>
    </row>
    <row r="98" spans="1:12" s="137" customFormat="1" ht="12.75" x14ac:dyDescent="0.2">
      <c r="A98" s="146"/>
      <c r="B98" s="146"/>
      <c r="C98" s="146"/>
      <c r="D98" s="146"/>
      <c r="E98" s="146"/>
      <c r="F98" s="166"/>
      <c r="G98" s="166"/>
      <c r="H98" s="166"/>
      <c r="I98" s="166"/>
      <c r="J98" s="166"/>
      <c r="K98" s="146"/>
      <c r="L98" s="146"/>
    </row>
    <row r="99" spans="1:12" s="137" customFormat="1" ht="12.75" x14ac:dyDescent="0.2">
      <c r="A99" s="146"/>
      <c r="B99" s="146"/>
      <c r="C99" s="146"/>
      <c r="D99" s="146"/>
      <c r="E99" s="146"/>
      <c r="F99" s="166"/>
      <c r="G99" s="166"/>
      <c r="H99" s="166"/>
      <c r="I99" s="166"/>
      <c r="J99" s="166"/>
      <c r="K99" s="146"/>
      <c r="L99" s="146"/>
    </row>
    <row r="100" spans="1:12" s="137" customFormat="1" ht="12.75" x14ac:dyDescent="0.2">
      <c r="A100" s="146"/>
      <c r="B100" s="146"/>
      <c r="C100" s="146"/>
      <c r="D100" s="146"/>
      <c r="E100" s="146"/>
      <c r="F100" s="166"/>
      <c r="G100" s="166"/>
      <c r="H100" s="166"/>
      <c r="I100" s="166"/>
      <c r="J100" s="166"/>
      <c r="K100" s="146"/>
      <c r="L100" s="146"/>
    </row>
    <row r="101" spans="1:12" s="137" customFormat="1" ht="12.75" x14ac:dyDescent="0.2">
      <c r="A101" s="146"/>
      <c r="B101" s="146"/>
      <c r="C101" s="146"/>
      <c r="D101" s="146"/>
      <c r="E101" s="146"/>
      <c r="F101" s="166"/>
      <c r="G101" s="166"/>
      <c r="H101" s="166"/>
      <c r="I101" s="166"/>
      <c r="J101" s="166"/>
      <c r="K101" s="146"/>
      <c r="L101" s="146"/>
    </row>
    <row r="102" spans="1:12" s="137" customFormat="1" ht="12.75" x14ac:dyDescent="0.2">
      <c r="A102" s="146"/>
      <c r="B102" s="146"/>
      <c r="C102" s="146"/>
      <c r="D102" s="146"/>
      <c r="E102" s="146"/>
      <c r="F102" s="166"/>
      <c r="G102" s="166"/>
      <c r="H102" s="166"/>
      <c r="I102" s="166"/>
      <c r="J102" s="166"/>
      <c r="K102" s="146"/>
      <c r="L102" s="146"/>
    </row>
    <row r="103" spans="1:12" s="137" customFormat="1" ht="12.75" x14ac:dyDescent="0.2">
      <c r="A103" s="146"/>
      <c r="B103" s="146"/>
      <c r="C103" s="146"/>
      <c r="D103" s="146"/>
      <c r="E103" s="146"/>
      <c r="F103" s="166"/>
      <c r="G103" s="166"/>
      <c r="H103" s="166"/>
      <c r="I103" s="166"/>
      <c r="J103" s="166"/>
      <c r="K103" s="146"/>
      <c r="L103" s="146"/>
    </row>
    <row r="104" spans="1:12" s="137" customFormat="1" ht="12.75" x14ac:dyDescent="0.2">
      <c r="A104" s="146"/>
      <c r="B104" s="146"/>
      <c r="C104" s="146"/>
      <c r="D104" s="146"/>
      <c r="E104" s="146"/>
      <c r="F104" s="166"/>
      <c r="G104" s="166"/>
      <c r="H104" s="166"/>
      <c r="I104" s="166"/>
      <c r="J104" s="166"/>
      <c r="K104" s="146"/>
      <c r="L104" s="146"/>
    </row>
    <row r="105" spans="1:12" s="137" customFormat="1" ht="12.75" x14ac:dyDescent="0.2">
      <c r="A105" s="146"/>
      <c r="B105" s="146"/>
      <c r="C105" s="146"/>
      <c r="D105" s="146"/>
      <c r="E105" s="146"/>
      <c r="F105" s="166"/>
      <c r="G105" s="166"/>
      <c r="H105" s="166"/>
      <c r="I105" s="166"/>
      <c r="J105" s="166"/>
      <c r="K105" s="146"/>
      <c r="L105" s="146"/>
    </row>
    <row r="106" spans="1:12" s="137" customFormat="1" ht="12.75" x14ac:dyDescent="0.2">
      <c r="A106" s="146"/>
      <c r="B106" s="146"/>
      <c r="C106" s="146"/>
      <c r="D106" s="146"/>
      <c r="E106" s="146"/>
      <c r="F106" s="166"/>
      <c r="G106" s="166"/>
      <c r="H106" s="166"/>
      <c r="I106" s="166"/>
      <c r="J106" s="166"/>
      <c r="K106" s="146"/>
      <c r="L106" s="146"/>
    </row>
    <row r="107" spans="1:12" s="137" customFormat="1" ht="12.75" x14ac:dyDescent="0.2">
      <c r="A107" s="146"/>
      <c r="B107" s="146"/>
      <c r="C107" s="146"/>
      <c r="D107" s="146"/>
      <c r="E107" s="146"/>
      <c r="F107" s="166"/>
      <c r="G107" s="166"/>
      <c r="H107" s="166"/>
      <c r="I107" s="166"/>
      <c r="J107" s="166"/>
      <c r="K107" s="146"/>
      <c r="L107" s="146"/>
    </row>
    <row r="108" spans="1:12" s="137" customFormat="1" ht="12.75" x14ac:dyDescent="0.2">
      <c r="A108" s="146"/>
      <c r="B108" s="146"/>
      <c r="C108" s="146"/>
      <c r="D108" s="146"/>
      <c r="E108" s="146"/>
      <c r="F108" s="166"/>
      <c r="G108" s="166"/>
      <c r="H108" s="166"/>
      <c r="I108" s="166"/>
      <c r="J108" s="166"/>
      <c r="K108" s="146"/>
      <c r="L108" s="146"/>
    </row>
    <row r="109" spans="1:12" s="137" customFormat="1" ht="12.75" x14ac:dyDescent="0.2">
      <c r="A109" s="146"/>
      <c r="B109" s="146"/>
      <c r="C109" s="146"/>
      <c r="D109" s="146"/>
      <c r="E109" s="146"/>
      <c r="F109" s="166"/>
      <c r="G109" s="166"/>
      <c r="H109" s="166"/>
      <c r="I109" s="166"/>
      <c r="J109" s="166"/>
      <c r="K109" s="146"/>
      <c r="L109" s="146"/>
    </row>
    <row r="110" spans="1:12" s="137" customFormat="1" ht="12.75" x14ac:dyDescent="0.2">
      <c r="A110" s="146"/>
      <c r="B110" s="146"/>
      <c r="C110" s="146"/>
      <c r="D110" s="146"/>
      <c r="E110" s="146"/>
      <c r="F110" s="166"/>
      <c r="G110" s="166"/>
      <c r="H110" s="166"/>
      <c r="I110" s="166"/>
      <c r="J110" s="166"/>
      <c r="K110" s="146"/>
      <c r="L110" s="146"/>
    </row>
    <row r="111" spans="1:12" s="137" customFormat="1" ht="12.75" x14ac:dyDescent="0.2">
      <c r="A111" s="146"/>
      <c r="B111" s="146"/>
      <c r="C111" s="146"/>
      <c r="D111" s="146"/>
      <c r="E111" s="146"/>
      <c r="F111" s="166"/>
      <c r="G111" s="166"/>
      <c r="H111" s="166"/>
      <c r="I111" s="166"/>
      <c r="J111" s="166"/>
      <c r="K111" s="146"/>
      <c r="L111" s="146"/>
    </row>
    <row r="112" spans="1:12" s="137" customFormat="1" ht="12.75" x14ac:dyDescent="0.2">
      <c r="A112" s="146"/>
      <c r="B112" s="146"/>
      <c r="C112" s="146"/>
      <c r="D112" s="146"/>
      <c r="E112" s="146"/>
      <c r="F112" s="166"/>
      <c r="G112" s="166"/>
      <c r="H112" s="166"/>
      <c r="I112" s="166"/>
      <c r="J112" s="166"/>
      <c r="K112" s="146"/>
      <c r="L112" s="146"/>
    </row>
    <row r="113" spans="1:12" s="137" customFormat="1" ht="12.75" x14ac:dyDescent="0.2">
      <c r="A113" s="146"/>
      <c r="B113" s="146"/>
      <c r="C113" s="146"/>
      <c r="D113" s="146"/>
      <c r="E113" s="146"/>
      <c r="F113" s="166"/>
      <c r="G113" s="166"/>
      <c r="H113" s="166"/>
      <c r="I113" s="166"/>
      <c r="J113" s="166"/>
      <c r="K113" s="146"/>
      <c r="L113" s="146"/>
    </row>
    <row r="114" spans="1:12" s="137" customFormat="1" ht="12.75" x14ac:dyDescent="0.2">
      <c r="A114" s="146"/>
      <c r="B114" s="146"/>
      <c r="C114" s="146"/>
      <c r="D114" s="146"/>
      <c r="E114" s="146"/>
      <c r="F114" s="166"/>
      <c r="G114" s="166"/>
      <c r="H114" s="166"/>
      <c r="I114" s="166"/>
      <c r="J114" s="166"/>
      <c r="K114" s="146"/>
      <c r="L114" s="146"/>
    </row>
    <row r="115" spans="1:12" s="137" customFormat="1" ht="12.75" x14ac:dyDescent="0.2">
      <c r="A115" s="146"/>
      <c r="B115" s="146"/>
      <c r="C115" s="146"/>
      <c r="D115" s="146"/>
      <c r="E115" s="146"/>
      <c r="F115" s="166"/>
      <c r="G115" s="166"/>
      <c r="H115" s="166"/>
      <c r="I115" s="166"/>
      <c r="J115" s="166"/>
      <c r="K115" s="146"/>
      <c r="L115" s="146"/>
    </row>
    <row r="116" spans="1:12" s="137" customFormat="1" ht="12.75" x14ac:dyDescent="0.2">
      <c r="A116" s="146"/>
      <c r="B116" s="146"/>
      <c r="C116" s="146"/>
      <c r="D116" s="146"/>
      <c r="E116" s="146"/>
      <c r="F116" s="166"/>
      <c r="G116" s="166"/>
      <c r="H116" s="166"/>
      <c r="I116" s="166"/>
      <c r="J116" s="166"/>
      <c r="K116" s="146"/>
      <c r="L116" s="146"/>
    </row>
    <row r="117" spans="1:12" s="137" customFormat="1" ht="12.75" x14ac:dyDescent="0.2">
      <c r="A117" s="146"/>
      <c r="B117" s="146"/>
      <c r="C117" s="146"/>
      <c r="D117" s="146"/>
      <c r="E117" s="146"/>
      <c r="F117" s="166"/>
      <c r="G117" s="166"/>
      <c r="H117" s="166"/>
      <c r="I117" s="166"/>
      <c r="J117" s="166"/>
      <c r="K117" s="146"/>
      <c r="L117" s="146"/>
    </row>
    <row r="118" spans="1:12" s="137" customFormat="1" ht="12.75" x14ac:dyDescent="0.2">
      <c r="A118" s="146"/>
      <c r="B118" s="146"/>
      <c r="C118" s="146"/>
      <c r="D118" s="146"/>
      <c r="E118" s="146"/>
      <c r="F118" s="166"/>
      <c r="G118" s="166"/>
      <c r="H118" s="166"/>
      <c r="I118" s="166"/>
      <c r="J118" s="166"/>
      <c r="K118" s="146"/>
      <c r="L118" s="146"/>
    </row>
    <row r="119" spans="1:12" s="137" customFormat="1" ht="12.75" x14ac:dyDescent="0.2">
      <c r="A119" s="146"/>
      <c r="B119" s="146"/>
      <c r="C119" s="146"/>
      <c r="D119" s="146"/>
      <c r="E119" s="146"/>
      <c r="F119" s="166"/>
      <c r="G119" s="166"/>
      <c r="H119" s="166"/>
      <c r="I119" s="166"/>
      <c r="J119" s="166"/>
      <c r="K119" s="146"/>
      <c r="L119" s="146"/>
    </row>
    <row r="120" spans="1:12" s="137" customFormat="1" ht="12.75" x14ac:dyDescent="0.2">
      <c r="A120" s="146"/>
      <c r="B120" s="146"/>
      <c r="C120" s="146"/>
      <c r="D120" s="146"/>
      <c r="E120" s="146"/>
      <c r="F120" s="166"/>
      <c r="G120" s="166"/>
      <c r="H120" s="166"/>
      <c r="I120" s="166"/>
      <c r="J120" s="166"/>
      <c r="K120" s="146"/>
      <c r="L120" s="146"/>
    </row>
    <row r="121" spans="1:12" s="137" customFormat="1" ht="12.75" x14ac:dyDescent="0.2">
      <c r="A121" s="146"/>
      <c r="B121" s="146"/>
      <c r="C121" s="146"/>
      <c r="D121" s="146"/>
      <c r="E121" s="146"/>
      <c r="F121" s="166"/>
      <c r="G121" s="166"/>
      <c r="H121" s="166"/>
      <c r="I121" s="166"/>
      <c r="J121" s="166"/>
      <c r="K121" s="146"/>
      <c r="L121" s="146"/>
    </row>
    <row r="122" spans="1:12" s="137" customFormat="1" ht="12.75" x14ac:dyDescent="0.2">
      <c r="A122" s="146"/>
      <c r="B122" s="146"/>
      <c r="C122" s="146"/>
      <c r="D122" s="146"/>
      <c r="E122" s="146"/>
      <c r="F122" s="166"/>
      <c r="G122" s="166"/>
      <c r="H122" s="166"/>
      <c r="I122" s="166"/>
      <c r="J122" s="166"/>
      <c r="K122" s="146"/>
      <c r="L122" s="146"/>
    </row>
    <row r="123" spans="1:12" s="137" customFormat="1" ht="12.75" x14ac:dyDescent="0.2">
      <c r="A123" s="146"/>
      <c r="B123" s="146"/>
      <c r="C123" s="146"/>
      <c r="D123" s="146"/>
      <c r="E123" s="146"/>
      <c r="F123" s="166"/>
      <c r="G123" s="166"/>
      <c r="H123" s="166"/>
      <c r="I123" s="166"/>
      <c r="J123" s="166"/>
      <c r="K123" s="146"/>
      <c r="L123" s="146"/>
    </row>
    <row r="124" spans="1:12" s="137" customFormat="1" ht="12.75" x14ac:dyDescent="0.2">
      <c r="A124" s="146"/>
      <c r="B124" s="146"/>
      <c r="C124" s="146"/>
      <c r="D124" s="146"/>
      <c r="E124" s="146"/>
      <c r="F124" s="166"/>
      <c r="G124" s="166"/>
      <c r="H124" s="166"/>
      <c r="I124" s="166"/>
      <c r="J124" s="166"/>
      <c r="K124" s="146"/>
      <c r="L124" s="146"/>
    </row>
    <row r="125" spans="1:12" s="137" customFormat="1" ht="12.75" x14ac:dyDescent="0.2">
      <c r="A125" s="146"/>
      <c r="B125" s="146"/>
      <c r="C125" s="146"/>
      <c r="D125" s="146"/>
      <c r="E125" s="146"/>
      <c r="F125" s="166"/>
      <c r="G125" s="166"/>
      <c r="H125" s="166"/>
      <c r="I125" s="166"/>
      <c r="J125" s="166"/>
      <c r="K125" s="146"/>
      <c r="L125" s="146"/>
    </row>
    <row r="126" spans="1:12" s="137" customFormat="1" ht="12.75" x14ac:dyDescent="0.2">
      <c r="A126" s="146"/>
      <c r="B126" s="146"/>
      <c r="C126" s="146"/>
      <c r="D126" s="146"/>
      <c r="E126" s="146"/>
      <c r="F126" s="166"/>
      <c r="G126" s="166"/>
      <c r="H126" s="166"/>
      <c r="I126" s="166"/>
      <c r="J126" s="166"/>
      <c r="K126" s="146"/>
      <c r="L126" s="146"/>
    </row>
    <row r="127" spans="1:12" s="137" customFormat="1" ht="12.75" x14ac:dyDescent="0.2">
      <c r="A127" s="146"/>
      <c r="B127" s="146"/>
      <c r="C127" s="146"/>
      <c r="D127" s="146"/>
      <c r="E127" s="146"/>
      <c r="F127" s="166"/>
      <c r="G127" s="166"/>
      <c r="H127" s="166"/>
      <c r="I127" s="166"/>
      <c r="J127" s="166"/>
      <c r="K127" s="146"/>
      <c r="L127" s="146"/>
    </row>
    <row r="128" spans="1:12" s="137" customFormat="1" ht="12.75" x14ac:dyDescent="0.2">
      <c r="A128" s="146"/>
      <c r="B128" s="146"/>
      <c r="C128" s="146"/>
      <c r="D128" s="146"/>
      <c r="E128" s="146"/>
      <c r="F128" s="166"/>
      <c r="G128" s="166"/>
      <c r="H128" s="166"/>
      <c r="I128" s="166"/>
      <c r="J128" s="166"/>
      <c r="K128" s="146"/>
      <c r="L128" s="146"/>
    </row>
    <row r="129" spans="1:12" s="137" customFormat="1" ht="12.75" x14ac:dyDescent="0.2">
      <c r="A129" s="146"/>
      <c r="B129" s="146"/>
      <c r="C129" s="146"/>
      <c r="D129" s="146"/>
      <c r="E129" s="146"/>
      <c r="F129" s="166"/>
      <c r="G129" s="166"/>
      <c r="H129" s="166"/>
      <c r="I129" s="166"/>
      <c r="J129" s="166"/>
      <c r="K129" s="146"/>
      <c r="L129" s="146"/>
    </row>
    <row r="130" spans="1:12" s="137" customFormat="1" ht="12.75" x14ac:dyDescent="0.2">
      <c r="A130" s="146"/>
      <c r="B130" s="146"/>
      <c r="C130" s="146"/>
      <c r="D130" s="146"/>
      <c r="E130" s="146"/>
      <c r="F130" s="166"/>
      <c r="G130" s="166"/>
      <c r="H130" s="166"/>
      <c r="I130" s="166"/>
      <c r="J130" s="166"/>
      <c r="K130" s="146"/>
      <c r="L130" s="146"/>
    </row>
    <row r="131" spans="1:12" s="137" customFormat="1" ht="12.75" x14ac:dyDescent="0.2">
      <c r="A131" s="146"/>
      <c r="B131" s="146"/>
      <c r="C131" s="146"/>
      <c r="D131" s="146"/>
      <c r="E131" s="146"/>
      <c r="F131" s="166"/>
      <c r="G131" s="166"/>
      <c r="H131" s="166"/>
      <c r="I131" s="166"/>
      <c r="J131" s="166"/>
      <c r="K131" s="146"/>
      <c r="L131" s="146"/>
    </row>
    <row r="132" spans="1:12" s="137" customFormat="1" ht="12.75" x14ac:dyDescent="0.2">
      <c r="A132" s="146"/>
      <c r="B132" s="146"/>
      <c r="C132" s="146"/>
      <c r="D132" s="146"/>
      <c r="E132" s="146"/>
      <c r="F132" s="166"/>
      <c r="G132" s="166"/>
      <c r="H132" s="166"/>
      <c r="I132" s="166"/>
      <c r="J132" s="166"/>
      <c r="K132" s="146"/>
      <c r="L132" s="146"/>
    </row>
    <row r="133" spans="1:12" s="137" customFormat="1" ht="12.75" x14ac:dyDescent="0.2">
      <c r="A133" s="146"/>
      <c r="B133" s="146"/>
      <c r="C133" s="146"/>
      <c r="D133" s="146"/>
      <c r="E133" s="146"/>
      <c r="F133" s="166"/>
      <c r="G133" s="166"/>
      <c r="H133" s="166"/>
      <c r="I133" s="166"/>
      <c r="J133" s="166"/>
      <c r="K133" s="146"/>
      <c r="L133" s="146"/>
    </row>
    <row r="134" spans="1:12" s="137" customFormat="1" ht="12.75" x14ac:dyDescent="0.2">
      <c r="A134" s="146"/>
      <c r="B134" s="146"/>
      <c r="C134" s="146"/>
      <c r="D134" s="146"/>
      <c r="E134" s="146"/>
      <c r="F134" s="166"/>
      <c r="G134" s="166"/>
      <c r="H134" s="166"/>
      <c r="I134" s="166"/>
      <c r="J134" s="166"/>
      <c r="K134" s="146"/>
      <c r="L134" s="146"/>
    </row>
    <row r="135" spans="1:12" s="137" customFormat="1" ht="12.75" x14ac:dyDescent="0.2">
      <c r="A135" s="146"/>
      <c r="B135" s="146"/>
      <c r="C135" s="146"/>
      <c r="D135" s="146"/>
      <c r="E135" s="146"/>
      <c r="F135" s="166"/>
      <c r="G135" s="166"/>
      <c r="H135" s="166"/>
      <c r="I135" s="166"/>
      <c r="J135" s="166"/>
      <c r="K135" s="146"/>
      <c r="L135" s="146"/>
    </row>
    <row r="136" spans="1:12" s="137" customFormat="1" ht="12.75" x14ac:dyDescent="0.2">
      <c r="A136" s="146"/>
      <c r="B136" s="146"/>
      <c r="C136" s="146"/>
      <c r="D136" s="146"/>
      <c r="E136" s="146"/>
      <c r="F136" s="166"/>
      <c r="G136" s="166"/>
      <c r="H136" s="166"/>
      <c r="I136" s="166"/>
      <c r="J136" s="166"/>
      <c r="K136" s="146"/>
      <c r="L136" s="146"/>
    </row>
    <row r="137" spans="1:12" s="137" customFormat="1" ht="12.75" x14ac:dyDescent="0.2">
      <c r="A137" s="146"/>
      <c r="B137" s="146"/>
      <c r="C137" s="146"/>
      <c r="D137" s="146"/>
      <c r="E137" s="146"/>
      <c r="F137" s="166"/>
      <c r="G137" s="166"/>
      <c r="H137" s="166"/>
      <c r="I137" s="166"/>
      <c r="J137" s="166"/>
      <c r="K137" s="146"/>
      <c r="L137" s="146"/>
    </row>
    <row r="138" spans="1:12" s="137" customFormat="1" ht="12.75" x14ac:dyDescent="0.2">
      <c r="A138" s="146"/>
      <c r="B138" s="146"/>
      <c r="C138" s="146"/>
      <c r="D138" s="146"/>
      <c r="E138" s="146"/>
      <c r="F138" s="166"/>
      <c r="G138" s="166"/>
      <c r="H138" s="166"/>
      <c r="I138" s="166"/>
      <c r="J138" s="166"/>
      <c r="K138" s="146"/>
      <c r="L138" s="146"/>
    </row>
    <row r="139" spans="1:12" s="137" customFormat="1" ht="12.75" x14ac:dyDescent="0.2">
      <c r="A139" s="146"/>
      <c r="B139" s="146"/>
      <c r="C139" s="146"/>
      <c r="D139" s="146"/>
      <c r="E139" s="146"/>
      <c r="F139" s="166"/>
      <c r="G139" s="166"/>
      <c r="H139" s="166"/>
      <c r="I139" s="166"/>
      <c r="J139" s="166"/>
      <c r="K139" s="146"/>
      <c r="L139" s="146"/>
    </row>
    <row r="140" spans="1:12" s="137" customFormat="1" ht="12.75" x14ac:dyDescent="0.2">
      <c r="A140" s="146"/>
      <c r="B140" s="146"/>
      <c r="C140" s="146"/>
      <c r="D140" s="146"/>
      <c r="E140" s="146"/>
      <c r="F140" s="166"/>
      <c r="G140" s="166"/>
      <c r="H140" s="166"/>
      <c r="I140" s="166"/>
      <c r="J140" s="166"/>
      <c r="K140" s="146"/>
      <c r="L140" s="146"/>
    </row>
    <row r="141" spans="1:12" s="137" customFormat="1" ht="12.75" x14ac:dyDescent="0.2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</row>
    <row r="142" spans="1:12" s="137" customFormat="1" ht="12.75" x14ac:dyDescent="0.2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</row>
    <row r="143" spans="1:12" s="137" customFormat="1" ht="12.75" x14ac:dyDescent="0.2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</row>
    <row r="144" spans="1:12" s="137" customFormat="1" ht="12.75" x14ac:dyDescent="0.2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</row>
    <row r="145" spans="1:12" s="137" customFormat="1" ht="12.75" x14ac:dyDescent="0.2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</row>
    <row r="146" spans="1:12" s="137" customFormat="1" ht="12.75" x14ac:dyDescent="0.2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</row>
    <row r="147" spans="1:12" s="137" customFormat="1" ht="12.75" x14ac:dyDescent="0.2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</row>
    <row r="148" spans="1:12" s="137" customFormat="1" ht="12.75" x14ac:dyDescent="0.2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</row>
    <row r="149" spans="1:12" s="137" customFormat="1" ht="12.75" x14ac:dyDescent="0.2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</row>
    <row r="150" spans="1:12" s="137" customFormat="1" ht="12.75" x14ac:dyDescent="0.2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</row>
    <row r="151" spans="1:12" s="137" customFormat="1" ht="12.75" x14ac:dyDescent="0.2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</row>
    <row r="152" spans="1:12" s="137" customFormat="1" ht="12.75" x14ac:dyDescent="0.2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</row>
    <row r="153" spans="1:12" s="137" customFormat="1" ht="12.75" x14ac:dyDescent="0.2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</row>
    <row r="154" spans="1:12" s="137" customFormat="1" ht="12.75" x14ac:dyDescent="0.2"/>
    <row r="155" spans="1:12" s="137" customFormat="1" ht="12.75" x14ac:dyDescent="0.2"/>
    <row r="156" spans="1:12" s="137" customFormat="1" ht="12.75" x14ac:dyDescent="0.2"/>
    <row r="157" spans="1:12" s="137" customFormat="1" ht="12.75" x14ac:dyDescent="0.2"/>
  </sheetData>
  <mergeCells count="7">
    <mergeCell ref="A35:E35"/>
    <mergeCell ref="A36:E36"/>
    <mergeCell ref="A1:J1"/>
    <mergeCell ref="A3:J3"/>
    <mergeCell ref="A5:J5"/>
    <mergeCell ref="A8:E8"/>
    <mergeCell ref="A9:E9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rowBreaks count="1" manualBreakCount="1">
    <brk id="3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workbookViewId="0">
      <selection activeCell="C5" sqref="C5"/>
    </sheetView>
  </sheetViews>
  <sheetFormatPr defaultRowHeight="15" x14ac:dyDescent="0.25"/>
  <cols>
    <col min="1" max="1" width="48.28515625" customWidth="1"/>
    <col min="2" max="4" width="25.28515625" customWidth="1"/>
    <col min="5" max="6" width="15.7109375" customWidth="1"/>
  </cols>
  <sheetData>
    <row r="1" spans="1:8" ht="42" customHeight="1" x14ac:dyDescent="0.25">
      <c r="A1" s="239" t="s">
        <v>113</v>
      </c>
      <c r="B1" s="239"/>
      <c r="C1" s="239"/>
      <c r="D1" s="239"/>
      <c r="E1" s="239"/>
      <c r="F1" s="239"/>
    </row>
    <row r="2" spans="1:8" ht="18" x14ac:dyDescent="0.25">
      <c r="A2" s="4"/>
      <c r="B2" s="4"/>
      <c r="C2" s="4"/>
      <c r="D2" s="5"/>
      <c r="E2" s="5"/>
      <c r="F2" s="5"/>
    </row>
    <row r="3" spans="1:8" ht="25.5" x14ac:dyDescent="0.25">
      <c r="A3" s="15" t="s">
        <v>19</v>
      </c>
      <c r="B3" s="15" t="s">
        <v>155</v>
      </c>
      <c r="C3" s="15" t="s">
        <v>153</v>
      </c>
      <c r="D3" s="15" t="s">
        <v>156</v>
      </c>
      <c r="E3" s="15" t="s">
        <v>68</v>
      </c>
      <c r="F3" s="15" t="s">
        <v>68</v>
      </c>
    </row>
    <row r="4" spans="1:8" x14ac:dyDescent="0.25">
      <c r="A4" s="15">
        <v>1</v>
      </c>
      <c r="B4" s="116">
        <v>2</v>
      </c>
      <c r="C4" s="116">
        <v>3</v>
      </c>
      <c r="D4" s="116">
        <v>4</v>
      </c>
      <c r="E4" s="116" t="s">
        <v>107</v>
      </c>
      <c r="F4" s="116" t="s">
        <v>108</v>
      </c>
    </row>
    <row r="5" spans="1:8" ht="18" customHeight="1" x14ac:dyDescent="0.25">
      <c r="A5" s="8" t="s">
        <v>114</v>
      </c>
      <c r="B5" s="122">
        <f>B6+B8+B12+B10+B14</f>
        <v>699832.29000000015</v>
      </c>
      <c r="C5" s="122">
        <f>C6+C8+C12+C14</f>
        <v>796728.5</v>
      </c>
      <c r="D5" s="122">
        <f>D6+D8+D12+D10+D14</f>
        <v>839419.41999999993</v>
      </c>
      <c r="E5" s="123">
        <f>D5/B5*100</f>
        <v>119.94579729952153</v>
      </c>
      <c r="F5" s="123">
        <f>D5/C5*100</f>
        <v>105.35827700402332</v>
      </c>
    </row>
    <row r="6" spans="1:8" x14ac:dyDescent="0.25">
      <c r="A6" s="8" t="s">
        <v>63</v>
      </c>
      <c r="B6" s="122">
        <f>B7</f>
        <v>411559.9</v>
      </c>
      <c r="C6" s="122">
        <f t="shared" ref="C6:D6" si="0">C7</f>
        <v>425568.5</v>
      </c>
      <c r="D6" s="122">
        <f t="shared" si="0"/>
        <v>418970.4</v>
      </c>
      <c r="E6" s="123">
        <f t="shared" ref="E6:E25" si="1">D6/B6*100</f>
        <v>101.80058844411226</v>
      </c>
      <c r="F6" s="123">
        <f t="shared" ref="F6:F27" si="2">D6/C6*100</f>
        <v>98.449579797376927</v>
      </c>
    </row>
    <row r="7" spans="1:8" ht="15.75" customHeight="1" x14ac:dyDescent="0.25">
      <c r="A7" s="124" t="s">
        <v>115</v>
      </c>
      <c r="B7" s="125">
        <v>411559.9</v>
      </c>
      <c r="C7" s="125">
        <v>425568.5</v>
      </c>
      <c r="D7" s="125">
        <f>' Račun prihoda i rashoda - E.K.'!H28</f>
        <v>418970.4</v>
      </c>
      <c r="E7" s="126">
        <f t="shared" si="1"/>
        <v>101.80058844411226</v>
      </c>
      <c r="F7" s="126">
        <f t="shared" si="2"/>
        <v>98.449579797376927</v>
      </c>
      <c r="G7" s="127"/>
      <c r="H7">
        <v>161368.10999999999</v>
      </c>
    </row>
    <row r="8" spans="1:8" x14ac:dyDescent="0.25">
      <c r="A8" s="8" t="s">
        <v>64</v>
      </c>
      <c r="B8" s="122">
        <f>B9</f>
        <v>97207.78</v>
      </c>
      <c r="C8" s="122">
        <f t="shared" ref="C8:D8" si="3">C9</f>
        <v>112010</v>
      </c>
      <c r="D8" s="122">
        <f t="shared" si="3"/>
        <v>160499.29999999999</v>
      </c>
      <c r="E8" s="123">
        <f t="shared" si="1"/>
        <v>165.10952106919837</v>
      </c>
      <c r="F8" s="123">
        <f t="shared" si="2"/>
        <v>143.29015266494062</v>
      </c>
      <c r="H8">
        <v>0.95</v>
      </c>
    </row>
    <row r="9" spans="1:8" ht="15" customHeight="1" x14ac:dyDescent="0.25">
      <c r="A9" s="128" t="s">
        <v>116</v>
      </c>
      <c r="B9" s="129">
        <v>97207.78</v>
      </c>
      <c r="C9" s="129">
        <v>112010</v>
      </c>
      <c r="D9" s="129">
        <v>160499.29999999999</v>
      </c>
      <c r="E9" s="130">
        <f t="shared" si="1"/>
        <v>165.10952106919837</v>
      </c>
      <c r="F9" s="130">
        <f t="shared" si="2"/>
        <v>143.29015266494062</v>
      </c>
      <c r="H9">
        <v>869.72</v>
      </c>
    </row>
    <row r="10" spans="1:8" ht="15" customHeight="1" x14ac:dyDescent="0.25">
      <c r="A10" s="8" t="s">
        <v>161</v>
      </c>
      <c r="B10" s="229">
        <f>B11</f>
        <v>1556.81</v>
      </c>
      <c r="C10" s="129"/>
      <c r="D10" s="229">
        <f>D11</f>
        <v>869.72</v>
      </c>
      <c r="E10" s="130"/>
      <c r="F10" s="130"/>
    </row>
    <row r="11" spans="1:8" ht="15" customHeight="1" x14ac:dyDescent="0.25">
      <c r="A11" s="124" t="s">
        <v>162</v>
      </c>
      <c r="B11" s="129">
        <v>1556.81</v>
      </c>
      <c r="C11" s="129"/>
      <c r="D11" s="129">
        <v>869.72</v>
      </c>
      <c r="E11" s="130"/>
      <c r="F11" s="130"/>
      <c r="H11">
        <f>H7+H8-H9</f>
        <v>160499.34</v>
      </c>
    </row>
    <row r="12" spans="1:8" ht="15.75" customHeight="1" x14ac:dyDescent="0.25">
      <c r="A12" s="8" t="s">
        <v>66</v>
      </c>
      <c r="B12" s="122">
        <f>B13</f>
        <v>177000</v>
      </c>
      <c r="C12" s="122">
        <f t="shared" ref="C12:D12" si="4">C13</f>
        <v>191000</v>
      </c>
      <c r="D12" s="122">
        <f t="shared" si="4"/>
        <v>191000</v>
      </c>
      <c r="E12" s="123">
        <f t="shared" si="1"/>
        <v>107.90960451977401</v>
      </c>
      <c r="F12" s="123">
        <f t="shared" si="2"/>
        <v>100</v>
      </c>
    </row>
    <row r="13" spans="1:8" ht="15.75" customHeight="1" x14ac:dyDescent="0.25">
      <c r="A13" s="128" t="s">
        <v>117</v>
      </c>
      <c r="B13" s="129">
        <v>177000</v>
      </c>
      <c r="C13" s="129">
        <v>191000</v>
      </c>
      <c r="D13" s="129">
        <f>' Račun prihoda i rashoda - E.K.'!H12</f>
        <v>191000</v>
      </c>
      <c r="E13" s="130">
        <f t="shared" si="1"/>
        <v>107.90960451977401</v>
      </c>
      <c r="F13" s="130">
        <f t="shared" si="2"/>
        <v>100</v>
      </c>
    </row>
    <row r="14" spans="1:8" ht="15.75" customHeight="1" x14ac:dyDescent="0.25">
      <c r="A14" s="8" t="s">
        <v>67</v>
      </c>
      <c r="B14" s="229">
        <f>B15</f>
        <v>12507.8</v>
      </c>
      <c r="C14" s="229">
        <f>C15</f>
        <v>68150</v>
      </c>
      <c r="D14" s="229">
        <f>D15</f>
        <v>68080</v>
      </c>
      <c r="E14" s="130"/>
      <c r="F14" s="130"/>
    </row>
    <row r="15" spans="1:8" ht="15.75" customHeight="1" x14ac:dyDescent="0.25">
      <c r="A15" s="124" t="s">
        <v>122</v>
      </c>
      <c r="B15" s="129">
        <v>12507.8</v>
      </c>
      <c r="C15" s="129">
        <v>68150</v>
      </c>
      <c r="D15" s="129">
        <f>' Račun prihoda i rashoda - E.K.'!H25</f>
        <v>68080</v>
      </c>
      <c r="E15" s="130"/>
      <c r="F15" s="130"/>
    </row>
    <row r="16" spans="1:8" x14ac:dyDescent="0.25">
      <c r="A16" s="128"/>
      <c r="B16" s="129"/>
      <c r="C16" s="129"/>
      <c r="D16" s="129"/>
      <c r="E16" s="130"/>
      <c r="F16" s="130"/>
    </row>
    <row r="17" spans="1:6" x14ac:dyDescent="0.25">
      <c r="A17" s="8" t="s">
        <v>118</v>
      </c>
      <c r="B17" s="122">
        <f>B18+B20+B24+B27+B22</f>
        <v>721298.70000000019</v>
      </c>
      <c r="C17" s="122">
        <f>C18+C20+C24+C27+C22</f>
        <v>836993.01</v>
      </c>
      <c r="D17" s="122">
        <f>D18+D20+D24+D27+D22</f>
        <v>797832.76</v>
      </c>
      <c r="E17" s="123">
        <f t="shared" si="1"/>
        <v>110.61059170077525</v>
      </c>
      <c r="F17" s="123">
        <f t="shared" si="2"/>
        <v>95.32131696058012</v>
      </c>
    </row>
    <row r="18" spans="1:6" s="24" customFormat="1" x14ac:dyDescent="0.25">
      <c r="A18" s="8" t="s">
        <v>63</v>
      </c>
      <c r="B18" s="122">
        <f>B19</f>
        <v>411559.9</v>
      </c>
      <c r="C18" s="122">
        <f t="shared" ref="C18:D18" si="5">C19</f>
        <v>425568.5</v>
      </c>
      <c r="D18" s="122">
        <f t="shared" si="5"/>
        <v>418970.4</v>
      </c>
      <c r="E18" s="123">
        <f t="shared" si="1"/>
        <v>101.80058844411226</v>
      </c>
      <c r="F18" s="123">
        <f t="shared" si="2"/>
        <v>98.449579797376927</v>
      </c>
    </row>
    <row r="19" spans="1:6" ht="15" customHeight="1" x14ac:dyDescent="0.25">
      <c r="A19" s="124" t="s">
        <v>119</v>
      </c>
      <c r="B19" s="129">
        <v>411559.9</v>
      </c>
      <c r="C19" s="129">
        <f>'POSEBNI DIO'!I8+'POSEBNI DIO'!I125</f>
        <v>425568.5</v>
      </c>
      <c r="D19" s="129">
        <f>'POSEBNI DIO'!J8+'POSEBNI DIO'!J125</f>
        <v>418970.4</v>
      </c>
      <c r="E19" s="130">
        <f t="shared" si="1"/>
        <v>101.80058844411226</v>
      </c>
      <c r="F19" s="130">
        <f t="shared" si="2"/>
        <v>98.449579797376927</v>
      </c>
    </row>
    <row r="20" spans="1:6" x14ac:dyDescent="0.25">
      <c r="A20" s="8" t="s">
        <v>64</v>
      </c>
      <c r="B20" s="122">
        <f>B21</f>
        <v>121674.19</v>
      </c>
      <c r="C20" s="122">
        <f t="shared" ref="C20:D22" si="6">C21</f>
        <v>151374.51</v>
      </c>
      <c r="D20" s="122">
        <f t="shared" si="6"/>
        <v>118912.64000000001</v>
      </c>
      <c r="E20" s="123">
        <f t="shared" si="1"/>
        <v>97.73037322048333</v>
      </c>
      <c r="F20" s="123">
        <f t="shared" si="2"/>
        <v>78.555260063269571</v>
      </c>
    </row>
    <row r="21" spans="1:6" x14ac:dyDescent="0.25">
      <c r="A21" s="124" t="s">
        <v>120</v>
      </c>
      <c r="B21" s="129">
        <v>121674.19</v>
      </c>
      <c r="C21" s="129">
        <f>'POSEBNI DIO'!I51+'POSEBNI DIO'!I134</f>
        <v>151374.51</v>
      </c>
      <c r="D21" s="129">
        <f>'POSEBNI DIO'!J51+'POSEBNI DIO'!J134</f>
        <v>118912.64000000001</v>
      </c>
      <c r="E21" s="130">
        <f t="shared" si="1"/>
        <v>97.73037322048333</v>
      </c>
      <c r="F21" s="130">
        <f t="shared" si="2"/>
        <v>78.555260063269571</v>
      </c>
    </row>
    <row r="22" spans="1:6" x14ac:dyDescent="0.25">
      <c r="A22" s="8" t="s">
        <v>161</v>
      </c>
      <c r="B22" s="122">
        <f>B23</f>
        <v>1556.81</v>
      </c>
      <c r="C22" s="122">
        <f t="shared" si="6"/>
        <v>900</v>
      </c>
      <c r="D22" s="122">
        <f t="shared" si="6"/>
        <v>869.72</v>
      </c>
      <c r="E22" s="123">
        <f t="shared" ref="E22:E23" si="7">D22/B22*100</f>
        <v>55.865519877184752</v>
      </c>
      <c r="F22" s="123">
        <f t="shared" ref="F22:F23" si="8">D22/C22*100</f>
        <v>96.63555555555557</v>
      </c>
    </row>
    <row r="23" spans="1:6" x14ac:dyDescent="0.25">
      <c r="A23" s="124" t="s">
        <v>162</v>
      </c>
      <c r="B23" s="129">
        <v>1556.81</v>
      </c>
      <c r="C23" s="129">
        <f>'POSEBNI DIO'!I99</f>
        <v>900</v>
      </c>
      <c r="D23" s="129">
        <f>'POSEBNI DIO'!J99</f>
        <v>869.72</v>
      </c>
      <c r="E23" s="130">
        <f t="shared" si="7"/>
        <v>55.865519877184752</v>
      </c>
      <c r="F23" s="130">
        <f t="shared" si="8"/>
        <v>96.63555555555557</v>
      </c>
    </row>
    <row r="24" spans="1:6" x14ac:dyDescent="0.25">
      <c r="A24" s="8" t="s">
        <v>66</v>
      </c>
      <c r="B24" s="122">
        <f>B25</f>
        <v>174000</v>
      </c>
      <c r="C24" s="122">
        <f t="shared" ref="C24:D24" si="9">C25</f>
        <v>191000</v>
      </c>
      <c r="D24" s="122">
        <f t="shared" si="9"/>
        <v>191000</v>
      </c>
      <c r="E24" s="123">
        <f t="shared" si="1"/>
        <v>109.77011494252874</v>
      </c>
      <c r="F24" s="123">
        <f t="shared" si="2"/>
        <v>100</v>
      </c>
    </row>
    <row r="25" spans="1:6" x14ac:dyDescent="0.25">
      <c r="A25" s="124" t="s">
        <v>121</v>
      </c>
      <c r="B25" s="26">
        <v>174000</v>
      </c>
      <c r="C25" s="26">
        <f>'POSEBNI DIO'!I106+'POSEBNI DIO'!I143</f>
        <v>191000</v>
      </c>
      <c r="D25" s="26">
        <f>'POSEBNI DIO'!J106+'POSEBNI DIO'!J143</f>
        <v>191000</v>
      </c>
      <c r="E25" s="68">
        <f t="shared" si="1"/>
        <v>109.77011494252874</v>
      </c>
      <c r="F25" s="68">
        <f t="shared" si="2"/>
        <v>100</v>
      </c>
    </row>
    <row r="26" spans="1:6" x14ac:dyDescent="0.25">
      <c r="A26" s="8" t="s">
        <v>67</v>
      </c>
      <c r="B26" s="131">
        <f>B27</f>
        <v>12507.8</v>
      </c>
      <c r="C26" s="122">
        <f t="shared" ref="C26:D26" si="10">C27</f>
        <v>68150</v>
      </c>
      <c r="D26" s="122">
        <f t="shared" si="10"/>
        <v>68080</v>
      </c>
      <c r="E26" s="123"/>
      <c r="F26" s="123">
        <f t="shared" si="2"/>
        <v>99.89728539985326</v>
      </c>
    </row>
    <row r="27" spans="1:6" x14ac:dyDescent="0.25">
      <c r="A27" s="124" t="s">
        <v>122</v>
      </c>
      <c r="B27" s="132">
        <v>12507.8</v>
      </c>
      <c r="C27" s="26">
        <f>'POSEBNI DIO'!I149+'POSEBNI DIO'!I118</f>
        <v>68150</v>
      </c>
      <c r="D27" s="26">
        <f>'POSEBNI DIO'!J149+'POSEBNI DIO'!J118</f>
        <v>68080</v>
      </c>
      <c r="E27" s="68"/>
      <c r="F27" s="68">
        <f t="shared" si="2"/>
        <v>99.89728539985326</v>
      </c>
    </row>
    <row r="28" spans="1:6" ht="30" customHeight="1" x14ac:dyDescent="0.25"/>
    <row r="29" spans="1:6" ht="15.75" customHeight="1" x14ac:dyDescent="0.25"/>
    <row r="30" spans="1:6" ht="15.75" customHeight="1" x14ac:dyDescent="0.25"/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C8" sqref="C8"/>
    </sheetView>
  </sheetViews>
  <sheetFormatPr defaultRowHeight="15" x14ac:dyDescent="0.25"/>
  <cols>
    <col min="1" max="1" width="37.7109375" customWidth="1"/>
    <col min="2" max="2" width="24.28515625" bestFit="1" customWidth="1"/>
    <col min="3" max="3" width="25.28515625" customWidth="1"/>
    <col min="4" max="4" width="24.28515625" bestFit="1" customWidth="1"/>
    <col min="5" max="6" width="15.7109375" customWidth="1"/>
  </cols>
  <sheetData>
    <row r="1" spans="1:6" ht="42" customHeight="1" x14ac:dyDescent="0.25">
      <c r="A1" s="4"/>
      <c r="B1" s="4"/>
      <c r="C1" s="4"/>
      <c r="D1" s="5"/>
      <c r="E1" s="5"/>
    </row>
    <row r="2" spans="1:6" ht="18" customHeight="1" x14ac:dyDescent="0.25">
      <c r="A2" s="239" t="s">
        <v>112</v>
      </c>
      <c r="B2" s="239"/>
      <c r="C2" s="285"/>
      <c r="D2" s="285"/>
      <c r="E2" s="285"/>
    </row>
    <row r="3" spans="1:6" ht="18" x14ac:dyDescent="0.25">
      <c r="A3" s="4"/>
      <c r="B3" s="4"/>
      <c r="C3" s="4"/>
      <c r="D3" s="5"/>
      <c r="E3" s="5"/>
    </row>
    <row r="4" spans="1:6" ht="25.5" x14ac:dyDescent="0.25">
      <c r="A4" s="15" t="s">
        <v>19</v>
      </c>
      <c r="B4" s="15" t="s">
        <v>155</v>
      </c>
      <c r="C4" s="15" t="s">
        <v>153</v>
      </c>
      <c r="D4" s="15" t="s">
        <v>156</v>
      </c>
      <c r="E4" s="15" t="s">
        <v>68</v>
      </c>
      <c r="F4" s="15" t="s">
        <v>68</v>
      </c>
    </row>
    <row r="5" spans="1:6" ht="18" customHeight="1" x14ac:dyDescent="0.25">
      <c r="A5" s="15">
        <v>1</v>
      </c>
      <c r="B5" s="116">
        <v>2</v>
      </c>
      <c r="C5" s="116">
        <v>3</v>
      </c>
      <c r="D5" s="116">
        <v>4</v>
      </c>
      <c r="E5" s="116" t="s">
        <v>107</v>
      </c>
      <c r="F5" s="116" t="s">
        <v>108</v>
      </c>
    </row>
    <row r="6" spans="1:6" x14ac:dyDescent="0.25">
      <c r="A6" s="8" t="s">
        <v>20</v>
      </c>
      <c r="B6" s="61">
        <f t="shared" ref="B6:D7" si="0">B7</f>
        <v>721298.7</v>
      </c>
      <c r="C6" s="61">
        <f>C8</f>
        <v>836993.01</v>
      </c>
      <c r="D6" s="61">
        <f t="shared" si="0"/>
        <v>797832.76</v>
      </c>
      <c r="E6" s="72">
        <f>D6/B6*100</f>
        <v>110.6105917007753</v>
      </c>
      <c r="F6" s="72">
        <f>D6/C6*100</f>
        <v>95.32131696058012</v>
      </c>
    </row>
    <row r="7" spans="1:6" ht="15.75" customHeight="1" x14ac:dyDescent="0.25">
      <c r="A7" s="8" t="s">
        <v>40</v>
      </c>
      <c r="B7" s="61">
        <f t="shared" si="0"/>
        <v>721298.7</v>
      </c>
      <c r="C7" s="61">
        <f>C8</f>
        <v>836993.01</v>
      </c>
      <c r="D7" s="61">
        <f t="shared" si="0"/>
        <v>797832.76</v>
      </c>
      <c r="E7" s="72">
        <f>D7/B7*100</f>
        <v>110.6105917007753</v>
      </c>
      <c r="F7" s="72">
        <f>D7/C7*100</f>
        <v>95.32131696058012</v>
      </c>
    </row>
    <row r="8" spans="1:6" x14ac:dyDescent="0.25">
      <c r="A8" s="12" t="s">
        <v>41</v>
      </c>
      <c r="B8" s="26">
        <v>721298.7</v>
      </c>
      <c r="C8" s="26">
        <f>'POSEBNI DIO'!I6</f>
        <v>836993.01</v>
      </c>
      <c r="D8" s="26">
        <f>'POSEBNI DIO'!J6</f>
        <v>797832.76</v>
      </c>
      <c r="E8" s="72">
        <f>D8/B8*100</f>
        <v>110.6105917007753</v>
      </c>
      <c r="F8" s="72">
        <f>D8/C8*100</f>
        <v>95.32131696058012</v>
      </c>
    </row>
    <row r="9" spans="1:6" ht="25.5" customHeight="1" x14ac:dyDescent="0.25">
      <c r="B9" s="121"/>
    </row>
    <row r="10" spans="1:6" ht="15.75" customHeight="1" x14ac:dyDescent="0.25"/>
  </sheetData>
  <mergeCells count="1">
    <mergeCell ref="A2:E2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zoomScaleNormal="100" workbookViewId="0">
      <selection activeCell="E4" sqref="E4:G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24.28515625" bestFit="1" customWidth="1"/>
    <col min="6" max="6" width="25.28515625" customWidth="1"/>
    <col min="7" max="7" width="24.28515625" bestFit="1" customWidth="1"/>
    <col min="8" max="9" width="15.7109375" customWidth="1"/>
  </cols>
  <sheetData>
    <row r="1" spans="1:9" ht="42" customHeight="1" x14ac:dyDescent="0.25">
      <c r="A1" s="239" t="s">
        <v>21</v>
      </c>
      <c r="B1" s="284"/>
      <c r="C1" s="284"/>
      <c r="D1" s="284"/>
      <c r="E1" s="284"/>
      <c r="F1" s="284"/>
      <c r="G1" s="284"/>
      <c r="H1" s="240"/>
      <c r="I1" s="240"/>
    </row>
    <row r="2" spans="1:9" ht="18" customHeight="1" x14ac:dyDescent="0.25">
      <c r="A2" s="286" t="s">
        <v>111</v>
      </c>
      <c r="B2" s="240"/>
      <c r="C2" s="240"/>
      <c r="D2" s="240"/>
      <c r="E2" s="240"/>
      <c r="F2" s="240"/>
      <c r="G2" s="240"/>
      <c r="H2" s="240"/>
      <c r="I2" s="240"/>
    </row>
    <row r="3" spans="1:9" ht="15.75" customHeight="1" x14ac:dyDescent="0.25">
      <c r="A3" s="4"/>
      <c r="B3" s="4"/>
      <c r="C3" s="4"/>
      <c r="D3" s="4"/>
      <c r="E3" s="4"/>
      <c r="F3" s="5"/>
      <c r="G3" s="5"/>
    </row>
    <row r="4" spans="1:9" ht="25.5" x14ac:dyDescent="0.25">
      <c r="A4" s="278" t="s">
        <v>19</v>
      </c>
      <c r="B4" s="279"/>
      <c r="C4" s="279"/>
      <c r="D4" s="280"/>
      <c r="E4" s="15" t="s">
        <v>155</v>
      </c>
      <c r="F4" s="15" t="s">
        <v>153</v>
      </c>
      <c r="G4" s="15" t="s">
        <v>156</v>
      </c>
      <c r="H4" s="15" t="s">
        <v>68</v>
      </c>
      <c r="I4" s="15" t="s">
        <v>68</v>
      </c>
    </row>
    <row r="5" spans="1:9" ht="18" customHeight="1" x14ac:dyDescent="0.25">
      <c r="A5" s="278">
        <v>1</v>
      </c>
      <c r="B5" s="279"/>
      <c r="C5" s="279"/>
      <c r="D5" s="280"/>
      <c r="E5" s="116">
        <v>2</v>
      </c>
      <c r="F5" s="116">
        <v>3</v>
      </c>
      <c r="G5" s="116">
        <v>4</v>
      </c>
      <c r="H5" s="116" t="s">
        <v>107</v>
      </c>
      <c r="I5" s="116" t="s">
        <v>108</v>
      </c>
    </row>
    <row r="6" spans="1:9" ht="25.5" x14ac:dyDescent="0.25">
      <c r="A6" s="8">
        <v>8</v>
      </c>
      <c r="B6" s="8"/>
      <c r="C6" s="8"/>
      <c r="D6" s="8" t="s">
        <v>22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</row>
    <row r="7" spans="1:9" ht="27.75" customHeight="1" x14ac:dyDescent="0.25">
      <c r="A7" s="8"/>
      <c r="B7" s="11">
        <v>84</v>
      </c>
      <c r="C7" s="11"/>
      <c r="D7" s="11" t="s">
        <v>29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</row>
    <row r="8" spans="1:9" ht="25.5" x14ac:dyDescent="0.25">
      <c r="A8" s="9"/>
      <c r="B8" s="9"/>
      <c r="C8" s="119">
        <v>81</v>
      </c>
      <c r="D8" s="120" t="s">
        <v>30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</row>
    <row r="9" spans="1:9" ht="25.5" x14ac:dyDescent="0.25">
      <c r="A9" s="10">
        <v>5</v>
      </c>
      <c r="B9" s="10"/>
      <c r="C9" s="10"/>
      <c r="D9" s="16" t="s">
        <v>23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</row>
    <row r="10" spans="1:9" ht="25.5" x14ac:dyDescent="0.25">
      <c r="A10" s="11"/>
      <c r="B10" s="11">
        <v>54</v>
      </c>
      <c r="C10" s="11"/>
      <c r="D10" s="17" t="s">
        <v>31</v>
      </c>
      <c r="E10" s="26">
        <v>0</v>
      </c>
      <c r="F10" s="26">
        <v>0</v>
      </c>
      <c r="G10" s="27">
        <v>0</v>
      </c>
      <c r="H10" s="27">
        <v>0</v>
      </c>
      <c r="I10" s="27">
        <v>0</v>
      </c>
    </row>
    <row r="11" spans="1:9" x14ac:dyDescent="0.25">
      <c r="A11" s="11"/>
      <c r="B11" s="11"/>
      <c r="C11" s="119">
        <v>11</v>
      </c>
      <c r="D11" s="119" t="s">
        <v>15</v>
      </c>
      <c r="E11" s="26">
        <v>0</v>
      </c>
      <c r="F11" s="26">
        <v>0</v>
      </c>
      <c r="G11" s="27">
        <v>0</v>
      </c>
      <c r="H11" s="27">
        <v>0</v>
      </c>
      <c r="I11" s="27">
        <v>0</v>
      </c>
    </row>
    <row r="12" spans="1:9" x14ac:dyDescent="0.25">
      <c r="A12" s="11"/>
      <c r="B12" s="11"/>
      <c r="C12" s="119">
        <v>31</v>
      </c>
      <c r="D12" s="119" t="s">
        <v>32</v>
      </c>
      <c r="E12" s="26">
        <v>0</v>
      </c>
      <c r="F12" s="26">
        <v>0</v>
      </c>
      <c r="G12" s="27">
        <v>0</v>
      </c>
      <c r="H12" s="27">
        <v>0</v>
      </c>
      <c r="I12" s="27">
        <v>0</v>
      </c>
    </row>
  </sheetData>
  <mergeCells count="4">
    <mergeCell ref="A1:I1"/>
    <mergeCell ref="A2:I2"/>
    <mergeCell ref="A4:D4"/>
    <mergeCell ref="A5:D5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7C0F9-2531-4FFE-B1DB-9F1DEFE01C90}">
  <dimension ref="A1:F8"/>
  <sheetViews>
    <sheetView workbookViewId="0">
      <selection activeCell="E32" sqref="E32"/>
    </sheetView>
  </sheetViews>
  <sheetFormatPr defaultRowHeight="15" x14ac:dyDescent="0.25"/>
  <cols>
    <col min="1" max="1" width="37.7109375" customWidth="1"/>
    <col min="2" max="5" width="25.28515625" customWidth="1"/>
    <col min="6" max="6" width="15.7109375" customWidth="1"/>
  </cols>
  <sheetData>
    <row r="1" spans="1:6" ht="42" customHeight="1" x14ac:dyDescent="0.25">
      <c r="A1" s="4"/>
      <c r="B1" s="4"/>
      <c r="C1" s="4"/>
      <c r="D1" s="4"/>
      <c r="E1" s="5"/>
      <c r="F1" s="5"/>
    </row>
    <row r="2" spans="1:6" ht="18" customHeight="1" x14ac:dyDescent="0.25">
      <c r="A2" s="239" t="s">
        <v>106</v>
      </c>
      <c r="B2" s="239"/>
      <c r="C2" s="239"/>
      <c r="D2" s="239"/>
      <c r="E2" s="239"/>
      <c r="F2" s="239"/>
    </row>
    <row r="3" spans="1:6" ht="15.75" customHeight="1" x14ac:dyDescent="0.25">
      <c r="A3" s="4"/>
      <c r="B3" s="4"/>
      <c r="C3" s="4"/>
      <c r="D3" s="4"/>
      <c r="E3" s="5"/>
      <c r="F3" s="5"/>
    </row>
    <row r="4" spans="1:6" ht="25.5" x14ac:dyDescent="0.25">
      <c r="A4" s="15" t="s">
        <v>19</v>
      </c>
      <c r="B4" s="15" t="s">
        <v>155</v>
      </c>
      <c r="C4" s="15" t="s">
        <v>153</v>
      </c>
      <c r="D4" s="15" t="s">
        <v>156</v>
      </c>
      <c r="E4" s="15" t="s">
        <v>68</v>
      </c>
      <c r="F4" s="15" t="s">
        <v>68</v>
      </c>
    </row>
    <row r="5" spans="1:6" ht="18" customHeight="1" x14ac:dyDescent="0.25">
      <c r="A5" s="15">
        <v>1</v>
      </c>
      <c r="B5" s="116">
        <v>2</v>
      </c>
      <c r="C5" s="116">
        <v>3</v>
      </c>
      <c r="D5" s="116">
        <v>4</v>
      </c>
      <c r="E5" s="116" t="s">
        <v>107</v>
      </c>
      <c r="F5" s="116" t="s">
        <v>108</v>
      </c>
    </row>
    <row r="6" spans="1:6" x14ac:dyDescent="0.25">
      <c r="A6" s="8" t="s">
        <v>109</v>
      </c>
      <c r="B6" s="7"/>
      <c r="C6" s="7"/>
      <c r="D6" s="117"/>
      <c r="E6" s="118"/>
      <c r="F6" s="118"/>
    </row>
    <row r="7" spans="1:6" ht="30.75" customHeight="1" x14ac:dyDescent="0.25">
      <c r="A7" s="7"/>
      <c r="B7" s="7"/>
      <c r="C7" s="117"/>
      <c r="D7" s="118"/>
      <c r="E7" s="118"/>
      <c r="F7" s="118"/>
    </row>
    <row r="8" spans="1:6" x14ac:dyDescent="0.25">
      <c r="A8" s="8" t="s">
        <v>110</v>
      </c>
      <c r="B8" s="7"/>
      <c r="C8" s="7"/>
      <c r="D8" s="117"/>
      <c r="E8" s="118"/>
      <c r="F8" s="118"/>
    </row>
  </sheetData>
  <mergeCells count="1"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5"/>
  <sheetViews>
    <sheetView tabSelected="1" zoomScaleNormal="100" workbookViewId="0">
      <selection sqref="A1:K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9.5703125" customWidth="1"/>
    <col min="4" max="4" width="60.85546875" customWidth="1"/>
    <col min="5" max="5" width="15.7109375" style="28" hidden="1" customWidth="1"/>
    <col min="6" max="6" width="17.140625" style="28" hidden="1" customWidth="1"/>
    <col min="7" max="8" width="15.7109375" style="28" hidden="1" customWidth="1"/>
    <col min="9" max="9" width="20.140625" style="28" customWidth="1"/>
    <col min="10" max="10" width="24.28515625" style="28" customWidth="1"/>
    <col min="11" max="11" width="15.7109375" style="28" customWidth="1"/>
    <col min="13" max="13" width="25.42578125" style="28" customWidth="1"/>
    <col min="14" max="14" width="18.5703125" customWidth="1"/>
  </cols>
  <sheetData>
    <row r="1" spans="1:14" ht="42" customHeight="1" x14ac:dyDescent="0.25">
      <c r="A1" s="239" t="s">
        <v>169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4" ht="18" x14ac:dyDescent="0.25">
      <c r="A2" s="4"/>
      <c r="B2" s="4"/>
      <c r="C2" s="4"/>
      <c r="D2" s="4"/>
      <c r="E2" s="57"/>
      <c r="F2" s="57"/>
      <c r="G2" s="57"/>
      <c r="H2" s="57"/>
      <c r="I2" s="39"/>
      <c r="J2" s="212"/>
      <c r="K2" s="39"/>
    </row>
    <row r="3" spans="1:14" ht="18" customHeight="1" x14ac:dyDescent="0.25">
      <c r="A3" s="239" t="s">
        <v>24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</row>
    <row r="4" spans="1:14" ht="18" x14ac:dyDescent="0.25">
      <c r="A4" s="4"/>
      <c r="B4" s="4"/>
      <c r="C4" s="4"/>
      <c r="D4" s="4"/>
      <c r="E4" s="71"/>
      <c r="F4" s="57"/>
      <c r="G4" s="57"/>
      <c r="H4" s="57"/>
      <c r="I4" s="39"/>
      <c r="J4" s="212"/>
      <c r="K4" s="39"/>
    </row>
    <row r="5" spans="1:14" ht="25.5" x14ac:dyDescent="0.25">
      <c r="A5" s="278" t="s">
        <v>26</v>
      </c>
      <c r="B5" s="299"/>
      <c r="C5" s="300"/>
      <c r="D5" s="14" t="s">
        <v>27</v>
      </c>
      <c r="E5" s="58" t="s">
        <v>60</v>
      </c>
      <c r="F5" s="58"/>
      <c r="G5" s="59" t="s">
        <v>61</v>
      </c>
      <c r="H5" s="59" t="s">
        <v>12</v>
      </c>
      <c r="I5" s="15" t="s">
        <v>153</v>
      </c>
      <c r="J5" s="213" t="s">
        <v>156</v>
      </c>
      <c r="K5" s="15" t="s">
        <v>68</v>
      </c>
      <c r="N5" s="28"/>
    </row>
    <row r="6" spans="1:14" x14ac:dyDescent="0.25">
      <c r="A6" s="296" t="s">
        <v>50</v>
      </c>
      <c r="B6" s="297"/>
      <c r="C6" s="298"/>
      <c r="D6" s="19" t="s">
        <v>51</v>
      </c>
      <c r="E6" s="60" t="e">
        <f t="shared" ref="E6:J6" si="0">E7+E124</f>
        <v>#REF!</v>
      </c>
      <c r="F6" s="60" t="e">
        <f t="shared" si="0"/>
        <v>#REF!</v>
      </c>
      <c r="G6" s="61">
        <f t="shared" si="0"/>
        <v>483239.62</v>
      </c>
      <c r="H6" s="61">
        <f t="shared" si="0"/>
        <v>2377212</v>
      </c>
      <c r="I6" s="61">
        <f t="shared" si="0"/>
        <v>836993.01</v>
      </c>
      <c r="J6" s="214">
        <f t="shared" si="0"/>
        <v>797832.76</v>
      </c>
      <c r="K6" s="61">
        <f>J6/I6*100</f>
        <v>95.32131696058012</v>
      </c>
      <c r="L6" s="42"/>
    </row>
    <row r="7" spans="1:14" x14ac:dyDescent="0.25">
      <c r="A7" s="296" t="s">
        <v>52</v>
      </c>
      <c r="B7" s="297"/>
      <c r="C7" s="298"/>
      <c r="D7" s="19" t="s">
        <v>53</v>
      </c>
      <c r="E7" s="60">
        <f>E8+E51+E106+E118</f>
        <v>252793.8157614971</v>
      </c>
      <c r="F7" s="60" t="e">
        <f>F8+F51+F106+F118</f>
        <v>#REF!</v>
      </c>
      <c r="G7" s="61">
        <f>G8+G51+G106+G118</f>
        <v>421501.85</v>
      </c>
      <c r="H7" s="61">
        <f>H8+H51+H106+H118</f>
        <v>2062212</v>
      </c>
      <c r="I7" s="61">
        <f>I8+I51+I106+I118+I99</f>
        <v>742943.01</v>
      </c>
      <c r="J7" s="214">
        <f>J8+J51+J106+J118+J99</f>
        <v>703855.26</v>
      </c>
      <c r="K7" s="61">
        <f t="shared" ref="K7:K10" si="1">J7/I7*100</f>
        <v>94.738795644634976</v>
      </c>
      <c r="L7" s="42"/>
    </row>
    <row r="8" spans="1:14" s="41" customFormat="1" x14ac:dyDescent="0.25">
      <c r="A8" s="287" t="s">
        <v>46</v>
      </c>
      <c r="B8" s="288"/>
      <c r="C8" s="289"/>
      <c r="D8" s="40" t="s">
        <v>47</v>
      </c>
      <c r="E8" s="62">
        <f t="shared" ref="E8:J8" si="2">E9+E45</f>
        <v>153593.47</v>
      </c>
      <c r="F8" s="62" t="e">
        <f t="shared" si="2"/>
        <v>#REF!</v>
      </c>
      <c r="G8" s="63">
        <f t="shared" si="2"/>
        <v>333096</v>
      </c>
      <c r="H8" s="63">
        <f t="shared" si="2"/>
        <v>1601800</v>
      </c>
      <c r="I8" s="63">
        <f t="shared" si="2"/>
        <v>400568.5</v>
      </c>
      <c r="J8" s="215">
        <f t="shared" si="2"/>
        <v>393970.4</v>
      </c>
      <c r="K8" s="63">
        <f t="shared" si="1"/>
        <v>98.35281606017449</v>
      </c>
      <c r="L8" s="43"/>
      <c r="M8" s="74"/>
    </row>
    <row r="9" spans="1:14" s="24" customFormat="1" x14ac:dyDescent="0.25">
      <c r="A9" s="290">
        <v>3</v>
      </c>
      <c r="B9" s="291"/>
      <c r="C9" s="292"/>
      <c r="D9" s="34" t="s">
        <v>16</v>
      </c>
      <c r="E9" s="65">
        <f t="shared" ref="E9:H9" si="3">E10+E18</f>
        <v>147380.32</v>
      </c>
      <c r="F9" s="65" t="e">
        <f t="shared" si="3"/>
        <v>#REF!</v>
      </c>
      <c r="G9" s="66">
        <f t="shared" si="3"/>
        <v>265446</v>
      </c>
      <c r="H9" s="66">
        <f t="shared" si="3"/>
        <v>1595511</v>
      </c>
      <c r="I9" s="66">
        <f>I10+I18</f>
        <v>365568.5</v>
      </c>
      <c r="J9" s="216">
        <f>J10+J18</f>
        <v>358970.4</v>
      </c>
      <c r="K9" s="66">
        <f t="shared" si="1"/>
        <v>98.195112543887134</v>
      </c>
      <c r="L9" s="44"/>
      <c r="M9" s="101"/>
    </row>
    <row r="10" spans="1:14" x14ac:dyDescent="0.25">
      <c r="A10" s="293">
        <v>31</v>
      </c>
      <c r="B10" s="294"/>
      <c r="C10" s="295"/>
      <c r="D10" s="30" t="s">
        <v>17</v>
      </c>
      <c r="E10" s="67">
        <v>92540.98</v>
      </c>
      <c r="F10" s="67" t="e">
        <f>#REF!+#REF!+#REF!</f>
        <v>#REF!</v>
      </c>
      <c r="G10" s="68">
        <v>148366</v>
      </c>
      <c r="H10" s="68">
        <v>711927</v>
      </c>
      <c r="I10" s="68">
        <v>201900</v>
      </c>
      <c r="J10" s="217">
        <f>J11+J14+J16</f>
        <v>195301.90000000002</v>
      </c>
      <c r="K10" s="68">
        <f t="shared" si="1"/>
        <v>96.731996037642404</v>
      </c>
      <c r="L10" s="42"/>
    </row>
    <row r="11" spans="1:14" s="86" customFormat="1" x14ac:dyDescent="0.25">
      <c r="A11" s="78"/>
      <c r="B11" s="79">
        <v>311</v>
      </c>
      <c r="C11" s="80"/>
      <c r="D11" s="96" t="s">
        <v>69</v>
      </c>
      <c r="E11" s="82"/>
      <c r="F11" s="82"/>
      <c r="G11" s="83"/>
      <c r="H11" s="84">
        <f>H12+H13</f>
        <v>112810.05</v>
      </c>
      <c r="I11" s="84"/>
      <c r="J11" s="84">
        <f>J12+J13</f>
        <v>155830.02000000002</v>
      </c>
      <c r="K11" s="97"/>
      <c r="L11" s="85"/>
      <c r="M11" s="102"/>
    </row>
    <row r="12" spans="1:14" s="95" customFormat="1" x14ac:dyDescent="0.25">
      <c r="A12" s="87"/>
      <c r="B12" s="88"/>
      <c r="C12" s="89">
        <v>3111</v>
      </c>
      <c r="D12" s="98" t="s">
        <v>69</v>
      </c>
      <c r="E12" s="91"/>
      <c r="F12" s="91"/>
      <c r="G12" s="92"/>
      <c r="H12" s="93">
        <v>112251.09</v>
      </c>
      <c r="I12" s="93"/>
      <c r="J12" s="93">
        <v>155273.57</v>
      </c>
      <c r="K12" s="99"/>
      <c r="L12" s="94"/>
      <c r="M12" s="103"/>
      <c r="N12" s="106"/>
    </row>
    <row r="13" spans="1:14" s="95" customFormat="1" x14ac:dyDescent="0.25">
      <c r="A13" s="87"/>
      <c r="B13" s="88"/>
      <c r="C13" s="89">
        <v>3112</v>
      </c>
      <c r="D13" s="98" t="s">
        <v>70</v>
      </c>
      <c r="E13" s="91"/>
      <c r="F13" s="91"/>
      <c r="G13" s="92"/>
      <c r="H13" s="93">
        <v>558.96</v>
      </c>
      <c r="I13" s="93"/>
      <c r="J13" s="93">
        <v>556.45000000000005</v>
      </c>
      <c r="K13" s="99"/>
      <c r="L13" s="94"/>
      <c r="M13" s="103"/>
    </row>
    <row r="14" spans="1:14" s="95" customFormat="1" x14ac:dyDescent="0.25">
      <c r="A14" s="87"/>
      <c r="B14" s="79">
        <v>312</v>
      </c>
      <c r="C14" s="80"/>
      <c r="D14" s="96" t="s">
        <v>71</v>
      </c>
      <c r="E14" s="91"/>
      <c r="F14" s="91"/>
      <c r="G14" s="92"/>
      <c r="H14" s="93"/>
      <c r="I14" s="93"/>
      <c r="J14" s="218">
        <f>J15</f>
        <v>13596.66</v>
      </c>
      <c r="K14" s="99"/>
      <c r="L14" s="94"/>
      <c r="M14" s="103"/>
    </row>
    <row r="15" spans="1:14" s="95" customFormat="1" x14ac:dyDescent="0.25">
      <c r="A15" s="87"/>
      <c r="B15" s="88"/>
      <c r="C15" s="89">
        <v>3121</v>
      </c>
      <c r="D15" s="98" t="s">
        <v>71</v>
      </c>
      <c r="E15" s="91"/>
      <c r="F15" s="91"/>
      <c r="G15" s="92"/>
      <c r="H15" s="93"/>
      <c r="I15" s="93"/>
      <c r="J15" s="93">
        <v>13596.66</v>
      </c>
      <c r="K15" s="99"/>
      <c r="L15" s="94"/>
      <c r="M15" s="103"/>
    </row>
    <row r="16" spans="1:14" s="95" customFormat="1" x14ac:dyDescent="0.25">
      <c r="A16" s="87"/>
      <c r="B16" s="79">
        <v>313</v>
      </c>
      <c r="C16" s="80"/>
      <c r="D16" s="96" t="s">
        <v>72</v>
      </c>
      <c r="E16" s="91"/>
      <c r="F16" s="91"/>
      <c r="G16" s="92"/>
      <c r="H16" s="93"/>
      <c r="I16" s="93"/>
      <c r="J16" s="218">
        <f>J17</f>
        <v>25875.22</v>
      </c>
      <c r="K16" s="99"/>
      <c r="L16" s="94"/>
      <c r="M16" s="103"/>
    </row>
    <row r="17" spans="1:13" s="95" customFormat="1" x14ac:dyDescent="0.25">
      <c r="A17" s="87"/>
      <c r="B17" s="88"/>
      <c r="C17" s="89">
        <v>3132</v>
      </c>
      <c r="D17" s="98" t="s">
        <v>73</v>
      </c>
      <c r="E17" s="91"/>
      <c r="F17" s="91"/>
      <c r="G17" s="92"/>
      <c r="H17" s="93"/>
      <c r="I17" s="93"/>
      <c r="J17" s="93">
        <v>25875.22</v>
      </c>
      <c r="K17" s="99"/>
      <c r="L17" s="94"/>
      <c r="M17" s="103"/>
    </row>
    <row r="18" spans="1:13" x14ac:dyDescent="0.25">
      <c r="A18" s="31">
        <v>32</v>
      </c>
      <c r="B18" s="100"/>
      <c r="C18" s="33"/>
      <c r="D18" s="30" t="s">
        <v>28</v>
      </c>
      <c r="E18" s="67">
        <v>54839.34</v>
      </c>
      <c r="F18" s="67" t="e">
        <f>#REF!+#REF!+#REF!+#REF!</f>
        <v>#REF!</v>
      </c>
      <c r="G18" s="68">
        <v>117080</v>
      </c>
      <c r="H18" s="68">
        <v>883584</v>
      </c>
      <c r="I18" s="207">
        <v>163668.5</v>
      </c>
      <c r="J18" s="219">
        <f>J19+J24+J30+J39</f>
        <v>163668.5</v>
      </c>
      <c r="K18" s="68">
        <f>J18/I18*100</f>
        <v>100</v>
      </c>
      <c r="L18" s="42"/>
    </row>
    <row r="19" spans="1:13" x14ac:dyDescent="0.25">
      <c r="A19" s="31"/>
      <c r="B19" s="100">
        <v>321</v>
      </c>
      <c r="C19" s="80"/>
      <c r="D19" s="81" t="s">
        <v>74</v>
      </c>
      <c r="E19" s="67"/>
      <c r="F19" s="67"/>
      <c r="G19" s="68"/>
      <c r="H19" s="68"/>
      <c r="I19" s="68"/>
      <c r="J19" s="220">
        <f>J21+J22+J23</f>
        <v>1292.28</v>
      </c>
      <c r="K19" s="68"/>
      <c r="L19" s="42"/>
    </row>
    <row r="20" spans="1:13" hidden="1" x14ac:dyDescent="0.25">
      <c r="A20" s="31"/>
      <c r="B20" s="88"/>
      <c r="C20" s="89">
        <v>3211</v>
      </c>
      <c r="D20" s="90" t="s">
        <v>143</v>
      </c>
      <c r="E20" s="67"/>
      <c r="F20" s="67"/>
      <c r="G20" s="68"/>
      <c r="H20" s="68"/>
      <c r="I20" s="68"/>
      <c r="J20" s="221">
        <v>0</v>
      </c>
      <c r="K20" s="68"/>
      <c r="L20" s="42"/>
    </row>
    <row r="21" spans="1:13" ht="15.75" customHeight="1" x14ac:dyDescent="0.25">
      <c r="A21" s="31"/>
      <c r="B21" s="100"/>
      <c r="C21" s="89">
        <v>3212</v>
      </c>
      <c r="D21" s="90" t="s">
        <v>75</v>
      </c>
      <c r="E21" s="67"/>
      <c r="F21" s="67"/>
      <c r="G21" s="68"/>
      <c r="H21" s="68"/>
      <c r="I21" s="68"/>
      <c r="J21" s="222">
        <v>1292.28</v>
      </c>
      <c r="K21" s="68"/>
      <c r="L21" s="42"/>
    </row>
    <row r="22" spans="1:13" ht="15.75" hidden="1" customHeight="1" x14ac:dyDescent="0.25">
      <c r="A22" s="31"/>
      <c r="B22" s="100"/>
      <c r="C22" s="89">
        <v>3213</v>
      </c>
      <c r="D22" s="90" t="s">
        <v>144</v>
      </c>
      <c r="E22" s="67"/>
      <c r="F22" s="67"/>
      <c r="G22" s="68"/>
      <c r="H22" s="68"/>
      <c r="I22" s="68"/>
      <c r="J22" s="222"/>
      <c r="K22" s="68"/>
      <c r="L22" s="42"/>
    </row>
    <row r="23" spans="1:13" ht="15.75" hidden="1" customHeight="1" x14ac:dyDescent="0.25">
      <c r="A23" s="31"/>
      <c r="B23" s="100"/>
      <c r="C23" s="89">
        <v>3214</v>
      </c>
      <c r="D23" s="90" t="s">
        <v>145</v>
      </c>
      <c r="E23" s="67"/>
      <c r="F23" s="67"/>
      <c r="G23" s="68"/>
      <c r="H23" s="68"/>
      <c r="I23" s="68"/>
      <c r="J23" s="222"/>
      <c r="K23" s="68"/>
      <c r="L23" s="42"/>
    </row>
    <row r="24" spans="1:13" x14ac:dyDescent="0.25">
      <c r="A24" s="31"/>
      <c r="B24" s="100">
        <v>322</v>
      </c>
      <c r="C24" s="80"/>
      <c r="D24" s="81" t="s">
        <v>76</v>
      </c>
      <c r="E24" s="67"/>
      <c r="F24" s="67"/>
      <c r="G24" s="68"/>
      <c r="H24" s="68"/>
      <c r="I24" s="68"/>
      <c r="J24" s="220">
        <f>J26+J25+J27+J28+J29</f>
        <v>36650</v>
      </c>
      <c r="K24" s="68"/>
      <c r="L24" s="42"/>
    </row>
    <row r="25" spans="1:13" x14ac:dyDescent="0.25">
      <c r="A25" s="31"/>
      <c r="B25" s="88"/>
      <c r="C25" s="89">
        <v>3221</v>
      </c>
      <c r="D25" s="90" t="s">
        <v>86</v>
      </c>
      <c r="E25" s="67"/>
      <c r="F25" s="67"/>
      <c r="G25" s="68"/>
      <c r="H25" s="68"/>
      <c r="I25" s="68"/>
      <c r="J25" s="222">
        <v>350</v>
      </c>
      <c r="K25" s="68"/>
      <c r="L25" s="42"/>
    </row>
    <row r="26" spans="1:13" x14ac:dyDescent="0.25">
      <c r="A26" s="31"/>
      <c r="B26" s="100"/>
      <c r="C26" s="89">
        <v>3223</v>
      </c>
      <c r="D26" s="90" t="s">
        <v>77</v>
      </c>
      <c r="E26" s="67"/>
      <c r="F26" s="67"/>
      <c r="G26" s="68"/>
      <c r="H26" s="68"/>
      <c r="I26" s="68"/>
      <c r="J26" s="222">
        <v>30000</v>
      </c>
      <c r="K26" s="68"/>
      <c r="L26" s="42"/>
    </row>
    <row r="27" spans="1:13" x14ac:dyDescent="0.25">
      <c r="A27" s="31"/>
      <c r="B27" s="100"/>
      <c r="C27" s="89">
        <v>3224</v>
      </c>
      <c r="D27" s="90" t="s">
        <v>148</v>
      </c>
      <c r="E27" s="67"/>
      <c r="F27" s="67"/>
      <c r="G27" s="68"/>
      <c r="H27" s="68"/>
      <c r="I27" s="68"/>
      <c r="J27" s="222">
        <v>1300</v>
      </c>
      <c r="K27" s="68"/>
      <c r="L27" s="42"/>
    </row>
    <row r="28" spans="1:13" x14ac:dyDescent="0.25">
      <c r="A28" s="31"/>
      <c r="B28" s="100"/>
      <c r="C28" s="89">
        <v>3225</v>
      </c>
      <c r="D28" s="90" t="s">
        <v>78</v>
      </c>
      <c r="E28" s="67"/>
      <c r="F28" s="67"/>
      <c r="G28" s="68"/>
      <c r="H28" s="68"/>
      <c r="I28" s="68"/>
      <c r="J28" s="222">
        <v>5000</v>
      </c>
      <c r="K28" s="68"/>
      <c r="L28" s="42"/>
    </row>
    <row r="29" spans="1:13" hidden="1" x14ac:dyDescent="0.25">
      <c r="A29" s="31"/>
      <c r="B29" s="100"/>
      <c r="C29" s="89">
        <v>3227</v>
      </c>
      <c r="D29" s="90" t="s">
        <v>146</v>
      </c>
      <c r="E29" s="67"/>
      <c r="F29" s="67"/>
      <c r="G29" s="68"/>
      <c r="H29" s="68"/>
      <c r="I29" s="68"/>
      <c r="J29" s="217">
        <v>0</v>
      </c>
      <c r="K29" s="68"/>
      <c r="L29" s="42"/>
    </row>
    <row r="30" spans="1:13" x14ac:dyDescent="0.25">
      <c r="A30" s="31"/>
      <c r="B30" s="100">
        <v>323</v>
      </c>
      <c r="C30" s="80"/>
      <c r="D30" s="81" t="s">
        <v>79</v>
      </c>
      <c r="E30" s="67"/>
      <c r="F30" s="67"/>
      <c r="G30" s="68"/>
      <c r="H30" s="68"/>
      <c r="I30" s="207"/>
      <c r="J30" s="220">
        <f>SUM(J31:J38)</f>
        <v>115955.57999999999</v>
      </c>
      <c r="K30" s="68"/>
      <c r="L30" s="42"/>
    </row>
    <row r="31" spans="1:13" x14ac:dyDescent="0.25">
      <c r="A31" s="31"/>
      <c r="B31" s="100"/>
      <c r="C31" s="89">
        <v>3232</v>
      </c>
      <c r="D31" s="90" t="s">
        <v>80</v>
      </c>
      <c r="E31" s="67"/>
      <c r="F31" s="67"/>
      <c r="G31" s="68"/>
      <c r="H31" s="68"/>
      <c r="I31" s="68"/>
      <c r="J31" s="222">
        <v>44676.5</v>
      </c>
      <c r="K31" s="68"/>
      <c r="L31" s="42"/>
    </row>
    <row r="32" spans="1:13" x14ac:dyDescent="0.25">
      <c r="A32" s="31"/>
      <c r="B32" s="100"/>
      <c r="C32" s="89">
        <v>3233</v>
      </c>
      <c r="D32" s="90" t="s">
        <v>90</v>
      </c>
      <c r="E32" s="67"/>
      <c r="F32" s="67"/>
      <c r="G32" s="68"/>
      <c r="H32" s="68"/>
      <c r="I32" s="68"/>
      <c r="J32" s="222">
        <v>494.02</v>
      </c>
      <c r="K32" s="68"/>
      <c r="L32" s="42"/>
    </row>
    <row r="33" spans="1:13" x14ac:dyDescent="0.25">
      <c r="A33" s="31"/>
      <c r="B33" s="100"/>
      <c r="C33" s="89">
        <v>3234</v>
      </c>
      <c r="D33" s="90" t="s">
        <v>81</v>
      </c>
      <c r="E33" s="67"/>
      <c r="F33" s="67"/>
      <c r="G33" s="68"/>
      <c r="H33" s="68"/>
      <c r="I33" s="68"/>
      <c r="J33" s="222">
        <v>2000</v>
      </c>
      <c r="K33" s="68"/>
      <c r="L33" s="42"/>
    </row>
    <row r="34" spans="1:13" x14ac:dyDescent="0.25">
      <c r="A34" s="31"/>
      <c r="B34" s="100"/>
      <c r="C34" s="89">
        <v>3235</v>
      </c>
      <c r="D34" s="90" t="s">
        <v>82</v>
      </c>
      <c r="E34" s="67"/>
      <c r="F34" s="67"/>
      <c r="G34" s="68"/>
      <c r="H34" s="68"/>
      <c r="I34" s="68"/>
      <c r="J34" s="222">
        <v>1600</v>
      </c>
      <c r="K34" s="68"/>
      <c r="L34" s="42"/>
    </row>
    <row r="35" spans="1:13" x14ac:dyDescent="0.25">
      <c r="A35" s="31"/>
      <c r="B35" s="100"/>
      <c r="C35" s="89">
        <v>3236</v>
      </c>
      <c r="D35" s="90" t="s">
        <v>91</v>
      </c>
      <c r="E35" s="67"/>
      <c r="F35" s="67"/>
      <c r="G35" s="68"/>
      <c r="H35" s="68"/>
      <c r="I35" s="68"/>
      <c r="J35" s="222">
        <v>1000</v>
      </c>
      <c r="K35" s="68"/>
      <c r="L35" s="42"/>
    </row>
    <row r="36" spans="1:13" x14ac:dyDescent="0.25">
      <c r="A36" s="31"/>
      <c r="B36" s="100"/>
      <c r="C36" s="89">
        <v>3237</v>
      </c>
      <c r="D36" s="90" t="s">
        <v>83</v>
      </c>
      <c r="E36" s="67"/>
      <c r="F36" s="67"/>
      <c r="G36" s="68"/>
      <c r="H36" s="68"/>
      <c r="I36" s="68"/>
      <c r="J36" s="222">
        <v>35496.97</v>
      </c>
      <c r="K36" s="68"/>
      <c r="L36" s="42"/>
      <c r="M36" s="28">
        <f>J36+J80+J130+J147</f>
        <v>81177.33</v>
      </c>
    </row>
    <row r="37" spans="1:13" hidden="1" x14ac:dyDescent="0.25">
      <c r="A37" s="31"/>
      <c r="B37" s="100"/>
      <c r="C37" s="89">
        <v>3238</v>
      </c>
      <c r="D37" s="90" t="s">
        <v>147</v>
      </c>
      <c r="E37" s="67"/>
      <c r="F37" s="67"/>
      <c r="G37" s="68"/>
      <c r="H37" s="68"/>
      <c r="I37" s="68"/>
      <c r="J37" s="222">
        <v>0</v>
      </c>
      <c r="K37" s="68"/>
      <c r="L37" s="42"/>
    </row>
    <row r="38" spans="1:13" x14ac:dyDescent="0.25">
      <c r="A38" s="31"/>
      <c r="B38" s="100"/>
      <c r="C38" s="89">
        <v>3239</v>
      </c>
      <c r="D38" s="90" t="s">
        <v>93</v>
      </c>
      <c r="E38" s="67"/>
      <c r="F38" s="67"/>
      <c r="G38" s="68"/>
      <c r="H38" s="68"/>
      <c r="I38" s="68"/>
      <c r="J38" s="222">
        <v>30688.09</v>
      </c>
      <c r="K38" s="68"/>
      <c r="L38" s="42"/>
    </row>
    <row r="39" spans="1:13" x14ac:dyDescent="0.25">
      <c r="A39" s="31"/>
      <c r="B39" s="100">
        <v>329</v>
      </c>
      <c r="C39" s="80"/>
      <c r="D39" s="81" t="s">
        <v>84</v>
      </c>
      <c r="E39" s="67"/>
      <c r="F39" s="67"/>
      <c r="G39" s="68"/>
      <c r="H39" s="68"/>
      <c r="I39" s="207"/>
      <c r="J39" s="220">
        <f>J41+J42+J43+J44+J40</f>
        <v>9770.64</v>
      </c>
      <c r="K39" s="68"/>
      <c r="L39" s="42"/>
    </row>
    <row r="40" spans="1:13" x14ac:dyDescent="0.25">
      <c r="A40" s="31"/>
      <c r="B40" s="100"/>
      <c r="C40" s="89">
        <v>3291</v>
      </c>
      <c r="D40" s="90" t="s">
        <v>94</v>
      </c>
      <c r="E40" s="67"/>
      <c r="F40" s="67"/>
      <c r="G40" s="68"/>
      <c r="H40" s="68"/>
      <c r="I40" s="68"/>
      <c r="J40" s="222">
        <v>1370.64</v>
      </c>
      <c r="K40" s="68"/>
      <c r="L40" s="42"/>
    </row>
    <row r="41" spans="1:13" x14ac:dyDescent="0.25">
      <c r="A41" s="31"/>
      <c r="B41" s="32"/>
      <c r="C41" s="89">
        <v>3292</v>
      </c>
      <c r="D41" s="90" t="s">
        <v>85</v>
      </c>
      <c r="E41" s="67"/>
      <c r="F41" s="67"/>
      <c r="G41" s="68"/>
      <c r="H41" s="68"/>
      <c r="I41" s="68"/>
      <c r="J41" s="222">
        <v>8400</v>
      </c>
      <c r="K41" s="68"/>
      <c r="L41" s="42"/>
    </row>
    <row r="42" spans="1:13" hidden="1" x14ac:dyDescent="0.25">
      <c r="A42" s="31"/>
      <c r="B42" s="32"/>
      <c r="C42" s="89">
        <v>3239</v>
      </c>
      <c r="D42" s="90" t="s">
        <v>105</v>
      </c>
      <c r="E42" s="67"/>
      <c r="F42" s="67"/>
      <c r="G42" s="68"/>
      <c r="H42" s="68"/>
      <c r="I42" s="68"/>
      <c r="J42" s="217">
        <v>0</v>
      </c>
      <c r="K42" s="68"/>
      <c r="L42" s="42"/>
    </row>
    <row r="43" spans="1:13" hidden="1" x14ac:dyDescent="0.25">
      <c r="A43" s="31"/>
      <c r="B43" s="32"/>
      <c r="C43" s="89">
        <v>3294</v>
      </c>
      <c r="D43" s="90" t="s">
        <v>96</v>
      </c>
      <c r="E43" s="67"/>
      <c r="F43" s="67"/>
      <c r="G43" s="68"/>
      <c r="H43" s="68"/>
      <c r="I43" s="68"/>
      <c r="J43" s="217">
        <v>0</v>
      </c>
      <c r="K43" s="68"/>
      <c r="L43" s="42"/>
    </row>
    <row r="44" spans="1:13" hidden="1" x14ac:dyDescent="0.25">
      <c r="A44" s="31"/>
      <c r="B44" s="32"/>
      <c r="C44" s="89">
        <v>3299</v>
      </c>
      <c r="D44" s="90" t="s">
        <v>84</v>
      </c>
      <c r="E44" s="67"/>
      <c r="F44" s="67"/>
      <c r="G44" s="68"/>
      <c r="H44" s="68"/>
      <c r="I44" s="68"/>
      <c r="J44" s="217">
        <v>0</v>
      </c>
      <c r="K44" s="68"/>
      <c r="L44" s="42"/>
    </row>
    <row r="45" spans="1:13" s="24" customFormat="1" x14ac:dyDescent="0.25">
      <c r="A45" s="290">
        <v>4</v>
      </c>
      <c r="B45" s="291"/>
      <c r="C45" s="292"/>
      <c r="D45" s="34" t="s">
        <v>18</v>
      </c>
      <c r="E45" s="65">
        <f t="shared" ref="E45:H45" si="4">E46+E47+E50</f>
        <v>6213.15</v>
      </c>
      <c r="F45" s="65" t="e">
        <f t="shared" si="4"/>
        <v>#REF!</v>
      </c>
      <c r="G45" s="66">
        <f t="shared" si="4"/>
        <v>67650</v>
      </c>
      <c r="H45" s="66">
        <f t="shared" si="4"/>
        <v>6289</v>
      </c>
      <c r="I45" s="66">
        <v>35000</v>
      </c>
      <c r="J45" s="216">
        <f>J50+J47</f>
        <v>35000</v>
      </c>
      <c r="K45" s="66">
        <f>J45/I45*100</f>
        <v>100</v>
      </c>
      <c r="L45" s="44"/>
      <c r="M45" s="101"/>
    </row>
    <row r="46" spans="1:13" hidden="1" x14ac:dyDescent="0.25">
      <c r="A46" s="31">
        <v>41</v>
      </c>
      <c r="B46" s="32"/>
      <c r="C46" s="33"/>
      <c r="D46" s="30" t="s">
        <v>45</v>
      </c>
      <c r="E46" s="67"/>
      <c r="F46" s="67" t="e">
        <f>#REF!</f>
        <v>#REF!</v>
      </c>
      <c r="G46" s="68">
        <v>11650</v>
      </c>
      <c r="H46" s="68"/>
      <c r="I46" s="68"/>
      <c r="J46" s="217"/>
      <c r="K46" s="68"/>
      <c r="L46" s="42"/>
    </row>
    <row r="47" spans="1:13" x14ac:dyDescent="0.25">
      <c r="A47" s="31">
        <v>42</v>
      </c>
      <c r="B47" s="32"/>
      <c r="C47" s="33"/>
      <c r="D47" s="30" t="s">
        <v>48</v>
      </c>
      <c r="E47" s="67">
        <v>904.24</v>
      </c>
      <c r="F47" s="67" t="e">
        <f>#REF!+#REF!</f>
        <v>#REF!</v>
      </c>
      <c r="G47" s="68">
        <v>56000</v>
      </c>
      <c r="H47" s="68">
        <v>6289</v>
      </c>
      <c r="I47" s="68">
        <v>35000</v>
      </c>
      <c r="J47" s="217">
        <v>35000</v>
      </c>
      <c r="K47" s="68"/>
      <c r="L47" s="42"/>
    </row>
    <row r="48" spans="1:13" x14ac:dyDescent="0.25">
      <c r="A48" s="31"/>
      <c r="B48" s="202">
        <v>422</v>
      </c>
      <c r="C48" s="203"/>
      <c r="D48" s="204" t="s">
        <v>99</v>
      </c>
      <c r="E48" s="67"/>
      <c r="F48" s="67"/>
      <c r="G48" s="68"/>
      <c r="H48" s="68"/>
      <c r="I48" s="68"/>
      <c r="J48" s="217">
        <f>J49</f>
        <v>35000</v>
      </c>
      <c r="K48" s="68"/>
      <c r="L48" s="42"/>
    </row>
    <row r="49" spans="1:13" s="95" customFormat="1" x14ac:dyDescent="0.25">
      <c r="A49" s="87"/>
      <c r="B49" s="88"/>
      <c r="C49" s="89">
        <v>4227</v>
      </c>
      <c r="D49" s="90" t="s">
        <v>157</v>
      </c>
      <c r="E49" s="205"/>
      <c r="F49" s="205"/>
      <c r="G49" s="92"/>
      <c r="H49" s="92"/>
      <c r="I49" s="92"/>
      <c r="J49" s="221">
        <v>35000</v>
      </c>
      <c r="K49" s="92"/>
      <c r="L49" s="206"/>
      <c r="M49" s="106"/>
    </row>
    <row r="50" spans="1:13" hidden="1" x14ac:dyDescent="0.25">
      <c r="A50" s="31">
        <v>45</v>
      </c>
      <c r="B50" s="32"/>
      <c r="C50" s="33"/>
      <c r="D50" s="30" t="s">
        <v>49</v>
      </c>
      <c r="E50" s="67">
        <v>5308.91</v>
      </c>
      <c r="F50" s="67" t="e">
        <f>#REF!</f>
        <v>#REF!</v>
      </c>
      <c r="G50" s="68"/>
      <c r="H50" s="68"/>
      <c r="I50" s="198">
        <v>0</v>
      </c>
      <c r="J50" s="217">
        <v>0</v>
      </c>
      <c r="K50" s="68"/>
      <c r="L50" s="42"/>
    </row>
    <row r="51" spans="1:13" s="41" customFormat="1" x14ac:dyDescent="0.25">
      <c r="A51" s="287" t="s">
        <v>43</v>
      </c>
      <c r="B51" s="288"/>
      <c r="C51" s="289"/>
      <c r="D51" s="40" t="s">
        <v>42</v>
      </c>
      <c r="E51" s="62">
        <f t="shared" ref="E51:I51" si="5">E52+E92</f>
        <v>54645.43766938748</v>
      </c>
      <c r="F51" s="62" t="e">
        <f t="shared" si="5"/>
        <v>#REF!</v>
      </c>
      <c r="G51" s="63">
        <f t="shared" si="5"/>
        <v>83855.850000000006</v>
      </c>
      <c r="H51" s="63">
        <f t="shared" si="5"/>
        <v>460412</v>
      </c>
      <c r="I51" s="63">
        <f t="shared" si="5"/>
        <v>113774.51</v>
      </c>
      <c r="J51" s="215">
        <f>J52+J92</f>
        <v>81315.14</v>
      </c>
      <c r="K51" s="63">
        <f t="shared" ref="K51:K53" si="6">J51/I51*100</f>
        <v>71.470437446841132</v>
      </c>
      <c r="L51" s="43"/>
      <c r="M51" s="74"/>
    </row>
    <row r="52" spans="1:13" s="24" customFormat="1" x14ac:dyDescent="0.25">
      <c r="A52" s="290">
        <v>3</v>
      </c>
      <c r="B52" s="291"/>
      <c r="C52" s="292"/>
      <c r="D52" s="34" t="s">
        <v>16</v>
      </c>
      <c r="E52" s="65">
        <f t="shared" ref="E52:J52" si="7">E53+E61+E89</f>
        <v>51364.131676952682</v>
      </c>
      <c r="F52" s="65" t="e">
        <f t="shared" si="7"/>
        <v>#REF!</v>
      </c>
      <c r="G52" s="66">
        <f t="shared" si="7"/>
        <v>60323</v>
      </c>
      <c r="H52" s="66">
        <f t="shared" si="7"/>
        <v>450412</v>
      </c>
      <c r="I52" s="66">
        <f t="shared" si="7"/>
        <v>110778.51</v>
      </c>
      <c r="J52" s="216">
        <f t="shared" si="7"/>
        <v>80319.34</v>
      </c>
      <c r="K52" s="66">
        <f t="shared" si="6"/>
        <v>72.504441520291252</v>
      </c>
      <c r="L52" s="44"/>
      <c r="M52" s="101"/>
    </row>
    <row r="53" spans="1:13" x14ac:dyDescent="0.25">
      <c r="A53" s="293">
        <v>31</v>
      </c>
      <c r="B53" s="294"/>
      <c r="C53" s="295"/>
      <c r="D53" s="30" t="s">
        <v>17</v>
      </c>
      <c r="E53" s="67">
        <v>9285.5531223040707</v>
      </c>
      <c r="F53" s="67" t="e">
        <f>#REF!+#REF!+#REF!</f>
        <v>#REF!</v>
      </c>
      <c r="G53" s="68"/>
      <c r="H53" s="68">
        <v>169435</v>
      </c>
      <c r="I53" s="68">
        <v>900</v>
      </c>
      <c r="J53" s="217">
        <f>J57+J54+J59</f>
        <v>0</v>
      </c>
      <c r="K53" s="68">
        <f t="shared" si="6"/>
        <v>0</v>
      </c>
      <c r="L53" s="42"/>
    </row>
    <row r="54" spans="1:13" hidden="1" x14ac:dyDescent="0.25">
      <c r="A54" s="31"/>
      <c r="B54" s="79">
        <v>311</v>
      </c>
      <c r="C54" s="80"/>
      <c r="D54" s="96" t="s">
        <v>69</v>
      </c>
      <c r="E54" s="67"/>
      <c r="F54" s="67"/>
      <c r="G54" s="68"/>
      <c r="H54" s="68"/>
      <c r="I54" s="68"/>
      <c r="J54" s="220">
        <f>J55+J56</f>
        <v>0</v>
      </c>
      <c r="K54" s="68"/>
      <c r="L54" s="42"/>
    </row>
    <row r="55" spans="1:13" hidden="1" x14ac:dyDescent="0.25">
      <c r="A55" s="31"/>
      <c r="B55" s="88"/>
      <c r="C55" s="89">
        <v>3111</v>
      </c>
      <c r="D55" s="98" t="s">
        <v>69</v>
      </c>
      <c r="E55" s="67"/>
      <c r="F55" s="67"/>
      <c r="G55" s="68"/>
      <c r="H55" s="68"/>
      <c r="I55" s="68"/>
      <c r="J55" s="217"/>
      <c r="K55" s="68"/>
      <c r="L55" s="42"/>
    </row>
    <row r="56" spans="1:13" hidden="1" x14ac:dyDescent="0.25">
      <c r="A56" s="31"/>
      <c r="B56" s="88"/>
      <c r="C56" s="89">
        <v>3112</v>
      </c>
      <c r="D56" s="98" t="s">
        <v>70</v>
      </c>
      <c r="E56" s="67"/>
      <c r="F56" s="67"/>
      <c r="G56" s="68"/>
      <c r="H56" s="68"/>
      <c r="I56" s="68"/>
      <c r="J56" s="217"/>
      <c r="K56" s="68"/>
      <c r="L56" s="42"/>
    </row>
    <row r="57" spans="1:13" hidden="1" x14ac:dyDescent="0.25">
      <c r="A57" s="31"/>
      <c r="B57" s="79">
        <v>312</v>
      </c>
      <c r="C57" s="80"/>
      <c r="D57" s="96" t="s">
        <v>71</v>
      </c>
      <c r="E57" s="67"/>
      <c r="F57" s="67"/>
      <c r="G57" s="68"/>
      <c r="H57" s="68"/>
      <c r="I57" s="68"/>
      <c r="J57" s="220">
        <f>J58</f>
        <v>0</v>
      </c>
      <c r="K57" s="68"/>
      <c r="L57" s="42"/>
    </row>
    <row r="58" spans="1:13" hidden="1" x14ac:dyDescent="0.25">
      <c r="A58" s="31"/>
      <c r="B58" s="88"/>
      <c r="C58" s="89">
        <v>3121</v>
      </c>
      <c r="D58" s="98" t="s">
        <v>71</v>
      </c>
      <c r="E58" s="67"/>
      <c r="F58" s="67"/>
      <c r="G58" s="68"/>
      <c r="H58" s="68"/>
      <c r="I58" s="68"/>
      <c r="J58" s="217"/>
      <c r="K58" s="68"/>
      <c r="L58" s="42"/>
    </row>
    <row r="59" spans="1:13" s="95" customFormat="1" hidden="1" x14ac:dyDescent="0.25">
      <c r="A59" s="87"/>
      <c r="B59" s="79">
        <v>313</v>
      </c>
      <c r="C59" s="80"/>
      <c r="D59" s="96" t="s">
        <v>72</v>
      </c>
      <c r="E59" s="91"/>
      <c r="F59" s="91"/>
      <c r="G59" s="92"/>
      <c r="H59" s="93"/>
      <c r="I59" s="93"/>
      <c r="J59" s="218">
        <f>J60</f>
        <v>0</v>
      </c>
      <c r="K59" s="99"/>
      <c r="L59" s="94"/>
      <c r="M59" s="103"/>
    </row>
    <row r="60" spans="1:13" s="95" customFormat="1" hidden="1" x14ac:dyDescent="0.25">
      <c r="A60" s="87"/>
      <c r="B60" s="88"/>
      <c r="C60" s="89">
        <v>3132</v>
      </c>
      <c r="D60" s="98" t="s">
        <v>73</v>
      </c>
      <c r="E60" s="91"/>
      <c r="F60" s="91"/>
      <c r="G60" s="92"/>
      <c r="H60" s="93"/>
      <c r="I60" s="93"/>
      <c r="J60" s="93"/>
      <c r="K60" s="99"/>
      <c r="L60" s="94"/>
      <c r="M60" s="103"/>
    </row>
    <row r="61" spans="1:13" x14ac:dyDescent="0.25">
      <c r="A61" s="31">
        <v>32</v>
      </c>
      <c r="B61" s="32"/>
      <c r="C61" s="33"/>
      <c r="D61" s="30" t="s">
        <v>28</v>
      </c>
      <c r="E61" s="67">
        <v>41386.959999999999</v>
      </c>
      <c r="F61" s="67" t="e">
        <f>#REF!+#REF!+#REF!+#REF!</f>
        <v>#REF!</v>
      </c>
      <c r="G61" s="68">
        <v>59586</v>
      </c>
      <c r="H61" s="68">
        <v>275427</v>
      </c>
      <c r="I61" s="68">
        <v>108463.51</v>
      </c>
      <c r="J61" s="217">
        <f>J67+J73+J83+J62</f>
        <v>78978.539999999994</v>
      </c>
      <c r="K61" s="68">
        <f>J61/I61*100</f>
        <v>72.815770022563342</v>
      </c>
      <c r="L61" s="42"/>
    </row>
    <row r="62" spans="1:13" x14ac:dyDescent="0.25">
      <c r="A62" s="31"/>
      <c r="B62" s="100">
        <v>321</v>
      </c>
      <c r="C62" s="80"/>
      <c r="D62" s="81" t="s">
        <v>74</v>
      </c>
      <c r="E62" s="67"/>
      <c r="F62" s="67"/>
      <c r="G62" s="68"/>
      <c r="H62" s="68"/>
      <c r="I62" s="207"/>
      <c r="J62" s="220">
        <f>J63+J64+J65</f>
        <v>1317.9099999999999</v>
      </c>
      <c r="K62" s="68"/>
      <c r="L62" s="42"/>
    </row>
    <row r="63" spans="1:13" x14ac:dyDescent="0.25">
      <c r="A63" s="31"/>
      <c r="B63" s="88"/>
      <c r="C63" s="89">
        <v>3211</v>
      </c>
      <c r="D63" s="90" t="s">
        <v>143</v>
      </c>
      <c r="E63" s="67"/>
      <c r="F63" s="67"/>
      <c r="G63" s="68"/>
      <c r="H63" s="68"/>
      <c r="I63" s="68"/>
      <c r="J63" s="221">
        <v>731.14</v>
      </c>
      <c r="K63" s="68"/>
      <c r="L63" s="42"/>
    </row>
    <row r="64" spans="1:13" hidden="1" x14ac:dyDescent="0.25">
      <c r="A64" s="31"/>
      <c r="B64" s="100"/>
      <c r="C64" s="89">
        <v>3212</v>
      </c>
      <c r="D64" s="90" t="s">
        <v>75</v>
      </c>
      <c r="E64" s="67"/>
      <c r="F64" s="67"/>
      <c r="G64" s="68"/>
      <c r="H64" s="68"/>
      <c r="I64" s="68"/>
      <c r="J64" s="217">
        <v>0</v>
      </c>
      <c r="K64" s="68"/>
      <c r="L64" s="42"/>
    </row>
    <row r="65" spans="1:13" x14ac:dyDescent="0.25">
      <c r="A65" s="31"/>
      <c r="B65" s="100"/>
      <c r="C65" s="89">
        <v>3213</v>
      </c>
      <c r="D65" s="90" t="s">
        <v>144</v>
      </c>
      <c r="E65" s="67"/>
      <c r="F65" s="67"/>
      <c r="G65" s="68"/>
      <c r="H65" s="68"/>
      <c r="I65" s="68"/>
      <c r="J65" s="222">
        <v>586.77</v>
      </c>
      <c r="K65" s="68"/>
      <c r="L65" s="42"/>
    </row>
    <row r="66" spans="1:13" hidden="1" x14ac:dyDescent="0.25">
      <c r="A66" s="31"/>
      <c r="B66" s="100"/>
      <c r="C66" s="89">
        <v>3214</v>
      </c>
      <c r="D66" s="90" t="s">
        <v>145</v>
      </c>
      <c r="E66" s="67"/>
      <c r="F66" s="67"/>
      <c r="G66" s="68"/>
      <c r="H66" s="68"/>
      <c r="I66" s="68"/>
      <c r="J66" s="222">
        <v>0</v>
      </c>
      <c r="K66" s="68"/>
      <c r="L66" s="42"/>
    </row>
    <row r="67" spans="1:13" s="86" customFormat="1" x14ac:dyDescent="0.25">
      <c r="A67" s="78"/>
      <c r="B67" s="79">
        <v>322</v>
      </c>
      <c r="C67" s="80"/>
      <c r="D67" s="81" t="s">
        <v>76</v>
      </c>
      <c r="E67" s="107"/>
      <c r="F67" s="107"/>
      <c r="G67" s="83"/>
      <c r="H67" s="83"/>
      <c r="I67" s="83"/>
      <c r="J67" s="223">
        <f>SUM(J68:J72)</f>
        <v>27096.87</v>
      </c>
      <c r="K67" s="83"/>
      <c r="L67" s="108"/>
      <c r="M67" s="109"/>
    </row>
    <row r="68" spans="1:13" x14ac:dyDescent="0.25">
      <c r="A68" s="31"/>
      <c r="B68" s="32"/>
      <c r="C68" s="89">
        <v>3221</v>
      </c>
      <c r="D68" s="90" t="s">
        <v>86</v>
      </c>
      <c r="E68" s="67"/>
      <c r="F68" s="67"/>
      <c r="G68" s="68"/>
      <c r="H68" s="68"/>
      <c r="I68" s="68"/>
      <c r="J68" s="222">
        <v>9008.91</v>
      </c>
      <c r="K68" s="68"/>
      <c r="L68" s="42"/>
    </row>
    <row r="69" spans="1:13" x14ac:dyDescent="0.25">
      <c r="A69" s="31"/>
      <c r="B69" s="32"/>
      <c r="C69" s="89">
        <v>3223</v>
      </c>
      <c r="D69" s="90" t="s">
        <v>77</v>
      </c>
      <c r="E69" s="67"/>
      <c r="F69" s="67"/>
      <c r="G69" s="68"/>
      <c r="H69" s="68"/>
      <c r="I69" s="68"/>
      <c r="J69" s="222">
        <v>6351.24</v>
      </c>
      <c r="K69" s="68"/>
      <c r="L69" s="42"/>
    </row>
    <row r="70" spans="1:13" x14ac:dyDescent="0.25">
      <c r="A70" s="31"/>
      <c r="B70" s="32"/>
      <c r="C70" s="89">
        <v>3224</v>
      </c>
      <c r="D70" s="90" t="s">
        <v>148</v>
      </c>
      <c r="E70" s="67"/>
      <c r="F70" s="67"/>
      <c r="G70" s="68"/>
      <c r="H70" s="68"/>
      <c r="I70" s="68"/>
      <c r="J70" s="222">
        <v>2317.77</v>
      </c>
      <c r="K70" s="68"/>
      <c r="L70" s="42"/>
    </row>
    <row r="71" spans="1:13" x14ac:dyDescent="0.25">
      <c r="A71" s="31"/>
      <c r="B71" s="32"/>
      <c r="C71" s="89">
        <v>3225</v>
      </c>
      <c r="D71" s="90" t="s">
        <v>78</v>
      </c>
      <c r="E71" s="67"/>
      <c r="F71" s="67"/>
      <c r="G71" s="68"/>
      <c r="H71" s="68"/>
      <c r="I71" s="68"/>
      <c r="J71" s="222">
        <v>9211.75</v>
      </c>
      <c r="K71" s="68"/>
      <c r="L71" s="42"/>
    </row>
    <row r="72" spans="1:13" x14ac:dyDescent="0.25">
      <c r="A72" s="31"/>
      <c r="B72" s="32"/>
      <c r="C72" s="89">
        <v>3227</v>
      </c>
      <c r="D72" s="90" t="s">
        <v>146</v>
      </c>
      <c r="E72" s="67"/>
      <c r="F72" s="67"/>
      <c r="G72" s="68"/>
      <c r="H72" s="68"/>
      <c r="I72" s="68"/>
      <c r="J72" s="222">
        <v>207.2</v>
      </c>
      <c r="K72" s="68"/>
      <c r="L72" s="42"/>
    </row>
    <row r="73" spans="1:13" s="86" customFormat="1" ht="15.75" customHeight="1" x14ac:dyDescent="0.25">
      <c r="A73" s="78"/>
      <c r="B73" s="79">
        <v>323</v>
      </c>
      <c r="C73" s="80"/>
      <c r="D73" s="81" t="s">
        <v>79</v>
      </c>
      <c r="E73" s="107"/>
      <c r="F73" s="107"/>
      <c r="G73" s="83"/>
      <c r="H73" s="83"/>
      <c r="I73" s="83"/>
      <c r="J73" s="223">
        <f>SUM(J74:J82)</f>
        <v>47047.64</v>
      </c>
      <c r="K73" s="83"/>
      <c r="L73" s="108"/>
      <c r="M73" s="109"/>
    </row>
    <row r="74" spans="1:13" x14ac:dyDescent="0.25">
      <c r="A74" s="31"/>
      <c r="B74" s="32"/>
      <c r="C74" s="89">
        <v>3231</v>
      </c>
      <c r="D74" s="90" t="s">
        <v>89</v>
      </c>
      <c r="E74" s="67"/>
      <c r="F74" s="67"/>
      <c r="G74" s="68"/>
      <c r="H74" s="68"/>
      <c r="I74" s="68"/>
      <c r="J74" s="222">
        <v>2566.65</v>
      </c>
      <c r="K74" s="68"/>
      <c r="L74" s="42"/>
    </row>
    <row r="75" spans="1:13" x14ac:dyDescent="0.25">
      <c r="A75" s="31"/>
      <c r="B75" s="32"/>
      <c r="C75" s="89">
        <v>3232</v>
      </c>
      <c r="D75" s="90" t="s">
        <v>80</v>
      </c>
      <c r="E75" s="67"/>
      <c r="F75" s="67"/>
      <c r="G75" s="68"/>
      <c r="H75" s="68"/>
      <c r="I75" s="68"/>
      <c r="J75" s="222">
        <v>2565.5</v>
      </c>
      <c r="K75" s="68"/>
      <c r="L75" s="42"/>
    </row>
    <row r="76" spans="1:13" hidden="1" x14ac:dyDescent="0.25">
      <c r="A76" s="31"/>
      <c r="B76" s="32"/>
      <c r="C76" s="89">
        <v>3233</v>
      </c>
      <c r="D76" s="90" t="s">
        <v>90</v>
      </c>
      <c r="E76" s="67"/>
      <c r="F76" s="67"/>
      <c r="G76" s="68"/>
      <c r="H76" s="68"/>
      <c r="I76" s="68"/>
      <c r="J76" s="222">
        <v>0</v>
      </c>
      <c r="K76" s="68"/>
      <c r="L76" s="42"/>
    </row>
    <row r="77" spans="1:13" x14ac:dyDescent="0.25">
      <c r="A77" s="31"/>
      <c r="B77" s="32"/>
      <c r="C77" s="89">
        <v>3234</v>
      </c>
      <c r="D77" s="90" t="s">
        <v>81</v>
      </c>
      <c r="E77" s="67"/>
      <c r="F77" s="67"/>
      <c r="G77" s="68"/>
      <c r="H77" s="68"/>
      <c r="I77" s="68"/>
      <c r="J77" s="222">
        <v>2076.17</v>
      </c>
      <c r="K77" s="68"/>
      <c r="L77" s="42"/>
    </row>
    <row r="78" spans="1:13" ht="14.25" customHeight="1" x14ac:dyDescent="0.25">
      <c r="A78" s="31"/>
      <c r="B78" s="32"/>
      <c r="C78" s="89">
        <v>3235</v>
      </c>
      <c r="D78" s="90" t="s">
        <v>82</v>
      </c>
      <c r="E78" s="67"/>
      <c r="F78" s="67"/>
      <c r="G78" s="68"/>
      <c r="H78" s="68"/>
      <c r="I78" s="68"/>
      <c r="J78" s="222">
        <v>716.67</v>
      </c>
      <c r="K78" s="68"/>
      <c r="L78" s="42"/>
    </row>
    <row r="79" spans="1:13" x14ac:dyDescent="0.25">
      <c r="A79" s="31"/>
      <c r="B79" s="32"/>
      <c r="C79" s="89">
        <v>3236</v>
      </c>
      <c r="D79" s="90" t="s">
        <v>91</v>
      </c>
      <c r="E79" s="67"/>
      <c r="F79" s="67"/>
      <c r="G79" s="68"/>
      <c r="H79" s="68"/>
      <c r="I79" s="68"/>
      <c r="J79" s="222">
        <v>369.94</v>
      </c>
      <c r="K79" s="68"/>
      <c r="L79" s="42"/>
    </row>
    <row r="80" spans="1:13" x14ac:dyDescent="0.25">
      <c r="A80" s="31"/>
      <c r="B80" s="32"/>
      <c r="C80" s="89">
        <v>3237</v>
      </c>
      <c r="D80" s="90" t="s">
        <v>83</v>
      </c>
      <c r="E80" s="67"/>
      <c r="F80" s="67"/>
      <c r="G80" s="68"/>
      <c r="H80" s="68"/>
      <c r="I80" s="68"/>
      <c r="J80" s="222">
        <v>35977.42</v>
      </c>
      <c r="K80" s="68"/>
      <c r="L80" s="42"/>
    </row>
    <row r="81" spans="1:13" x14ac:dyDescent="0.25">
      <c r="A81" s="31"/>
      <c r="B81" s="32"/>
      <c r="C81" s="89">
        <v>3238</v>
      </c>
      <c r="D81" s="90" t="s">
        <v>147</v>
      </c>
      <c r="E81" s="67"/>
      <c r="F81" s="67"/>
      <c r="G81" s="68"/>
      <c r="H81" s="68"/>
      <c r="I81" s="68"/>
      <c r="J81" s="222">
        <v>2775.29</v>
      </c>
      <c r="K81" s="68"/>
      <c r="L81" s="42"/>
    </row>
    <row r="82" spans="1:13" hidden="1" x14ac:dyDescent="0.25">
      <c r="A82" s="31"/>
      <c r="B82" s="32"/>
      <c r="C82" s="89">
        <v>3239</v>
      </c>
      <c r="D82" s="90" t="s">
        <v>93</v>
      </c>
      <c r="E82" s="67"/>
      <c r="F82" s="67"/>
      <c r="G82" s="68"/>
      <c r="H82" s="68"/>
      <c r="I82" s="68"/>
      <c r="J82" s="222"/>
      <c r="K82" s="68"/>
      <c r="L82" s="42"/>
    </row>
    <row r="83" spans="1:13" s="86" customFormat="1" x14ac:dyDescent="0.25">
      <c r="A83" s="78"/>
      <c r="B83" s="79">
        <v>329</v>
      </c>
      <c r="C83" s="80"/>
      <c r="D83" s="81" t="s">
        <v>84</v>
      </c>
      <c r="E83" s="107"/>
      <c r="F83" s="107"/>
      <c r="G83" s="83"/>
      <c r="H83" s="83"/>
      <c r="I83" s="83"/>
      <c r="J83" s="223">
        <f>SUM(J84:J88)</f>
        <v>3516.12</v>
      </c>
      <c r="K83" s="83"/>
      <c r="L83" s="108"/>
      <c r="M83" s="109"/>
    </row>
    <row r="84" spans="1:13" x14ac:dyDescent="0.25">
      <c r="A84" s="31"/>
      <c r="B84" s="32"/>
      <c r="C84" s="89">
        <v>3292</v>
      </c>
      <c r="D84" s="90" t="s">
        <v>85</v>
      </c>
      <c r="E84" s="67"/>
      <c r="F84" s="67"/>
      <c r="G84" s="68"/>
      <c r="H84" s="68"/>
      <c r="I84" s="68"/>
      <c r="J84" s="222">
        <v>1718.95</v>
      </c>
      <c r="K84" s="68"/>
      <c r="L84" s="42"/>
    </row>
    <row r="85" spans="1:13" x14ac:dyDescent="0.25">
      <c r="A85" s="31"/>
      <c r="B85" s="32"/>
      <c r="C85" s="89">
        <v>3293</v>
      </c>
      <c r="D85" s="90" t="s">
        <v>95</v>
      </c>
      <c r="E85" s="67"/>
      <c r="F85" s="67"/>
      <c r="G85" s="68"/>
      <c r="H85" s="68"/>
      <c r="I85" s="68"/>
      <c r="J85" s="222">
        <v>1236.46</v>
      </c>
      <c r="K85" s="68"/>
      <c r="L85" s="42"/>
    </row>
    <row r="86" spans="1:13" x14ac:dyDescent="0.25">
      <c r="A86" s="31"/>
      <c r="B86" s="32"/>
      <c r="C86" s="89">
        <v>3294</v>
      </c>
      <c r="D86" s="90" t="s">
        <v>96</v>
      </c>
      <c r="E86" s="67"/>
      <c r="F86" s="67"/>
      <c r="G86" s="68"/>
      <c r="H86" s="68"/>
      <c r="I86" s="68"/>
      <c r="J86" s="222">
        <v>560.71</v>
      </c>
      <c r="K86" s="68"/>
      <c r="L86" s="42"/>
    </row>
    <row r="87" spans="1:13" hidden="1" x14ac:dyDescent="0.25">
      <c r="A87" s="31"/>
      <c r="B87" s="32"/>
      <c r="C87" s="89">
        <v>3295</v>
      </c>
      <c r="D87" s="90" t="s">
        <v>158</v>
      </c>
      <c r="E87" s="67"/>
      <c r="F87" s="67"/>
      <c r="G87" s="68"/>
      <c r="H87" s="68"/>
      <c r="I87" s="68"/>
      <c r="J87" s="222"/>
      <c r="K87" s="68"/>
      <c r="L87" s="42"/>
    </row>
    <row r="88" spans="1:13" hidden="1" x14ac:dyDescent="0.25">
      <c r="A88" s="31"/>
      <c r="B88" s="32"/>
      <c r="C88" s="89">
        <v>3299</v>
      </c>
      <c r="D88" s="90" t="s">
        <v>84</v>
      </c>
      <c r="E88" s="67"/>
      <c r="F88" s="67"/>
      <c r="G88" s="68"/>
      <c r="H88" s="68"/>
      <c r="I88" s="68"/>
      <c r="J88" s="222"/>
      <c r="K88" s="68"/>
      <c r="L88" s="42"/>
    </row>
    <row r="89" spans="1:13" x14ac:dyDescent="0.25">
      <c r="A89" s="31">
        <v>34</v>
      </c>
      <c r="B89" s="32"/>
      <c r="C89" s="33"/>
      <c r="D89" s="30" t="s">
        <v>44</v>
      </c>
      <c r="E89" s="67">
        <v>691.61855464861628</v>
      </c>
      <c r="F89" s="67" t="e">
        <f>#REF!</f>
        <v>#REF!</v>
      </c>
      <c r="G89" s="68">
        <v>737</v>
      </c>
      <c r="H89" s="68">
        <v>5550</v>
      </c>
      <c r="I89" s="207">
        <v>1415</v>
      </c>
      <c r="J89" s="219">
        <f>J90</f>
        <v>1340.8</v>
      </c>
      <c r="K89" s="68">
        <f>J89/I89*100</f>
        <v>94.75618374558303</v>
      </c>
      <c r="L89" s="42"/>
    </row>
    <row r="90" spans="1:13" x14ac:dyDescent="0.25">
      <c r="A90" s="31"/>
      <c r="B90" s="110">
        <v>343</v>
      </c>
      <c r="C90" s="111"/>
      <c r="D90" s="96" t="s">
        <v>97</v>
      </c>
      <c r="E90" s="67"/>
      <c r="F90" s="67"/>
      <c r="G90" s="68"/>
      <c r="H90" s="68"/>
      <c r="I90" s="207"/>
      <c r="J90" s="220">
        <f>J91</f>
        <v>1340.8</v>
      </c>
      <c r="K90" s="68"/>
      <c r="L90" s="42"/>
    </row>
    <row r="91" spans="1:13" x14ac:dyDescent="0.25">
      <c r="A91" s="31"/>
      <c r="B91" s="112"/>
      <c r="C91" s="113">
        <v>3431</v>
      </c>
      <c r="D91" s="98" t="s">
        <v>98</v>
      </c>
      <c r="E91" s="67"/>
      <c r="F91" s="67"/>
      <c r="G91" s="68"/>
      <c r="H91" s="68"/>
      <c r="I91" s="68"/>
      <c r="J91" s="222">
        <v>1340.8</v>
      </c>
      <c r="K91" s="68"/>
      <c r="L91" s="42"/>
    </row>
    <row r="92" spans="1:13" s="24" customFormat="1" x14ac:dyDescent="0.25">
      <c r="A92" s="290">
        <v>4</v>
      </c>
      <c r="B92" s="291"/>
      <c r="C92" s="292"/>
      <c r="D92" s="34" t="s">
        <v>18</v>
      </c>
      <c r="E92" s="65">
        <f t="shared" ref="E92:H92" si="8">E93+E94+E98</f>
        <v>3281.3059924347995</v>
      </c>
      <c r="F92" s="65" t="e">
        <f t="shared" si="8"/>
        <v>#REF!</v>
      </c>
      <c r="G92" s="66">
        <f t="shared" si="8"/>
        <v>23532.85</v>
      </c>
      <c r="H92" s="66">
        <f t="shared" si="8"/>
        <v>10000</v>
      </c>
      <c r="I92" s="66">
        <v>2996</v>
      </c>
      <c r="J92" s="216">
        <v>995.8</v>
      </c>
      <c r="K92" s="66"/>
      <c r="L92" s="44"/>
      <c r="M92" s="101"/>
    </row>
    <row r="93" spans="1:13" ht="3" hidden="1" customHeight="1" x14ac:dyDescent="0.25">
      <c r="A93" s="31">
        <v>41</v>
      </c>
      <c r="B93" s="32"/>
      <c r="C93" s="33"/>
      <c r="D93" s="30" t="s">
        <v>45</v>
      </c>
      <c r="E93" s="67"/>
      <c r="F93" s="67" t="e">
        <f>#REF!</f>
        <v>#REF!</v>
      </c>
      <c r="G93" s="68">
        <v>4750</v>
      </c>
      <c r="H93" s="68"/>
      <c r="I93" s="68"/>
      <c r="J93" s="217"/>
      <c r="K93" s="68"/>
      <c r="L93" s="42"/>
    </row>
    <row r="94" spans="1:13" x14ac:dyDescent="0.25">
      <c r="A94" s="31">
        <v>42</v>
      </c>
      <c r="B94" s="32"/>
      <c r="C94" s="33"/>
      <c r="D94" s="30" t="s">
        <v>48</v>
      </c>
      <c r="E94" s="67">
        <v>42.604021501094962</v>
      </c>
      <c r="F94" s="67" t="e">
        <f>#REF!+#REF!</f>
        <v>#REF!</v>
      </c>
      <c r="G94" s="68">
        <v>18782.849999999999</v>
      </c>
      <c r="H94" s="68">
        <v>10000</v>
      </c>
      <c r="I94" s="68">
        <v>2996</v>
      </c>
      <c r="J94" s="217">
        <f>J95</f>
        <v>995.8</v>
      </c>
      <c r="K94" s="68"/>
      <c r="L94" s="42"/>
    </row>
    <row r="95" spans="1:13" s="86" customFormat="1" x14ac:dyDescent="0.25">
      <c r="A95" s="78"/>
      <c r="B95" s="79">
        <v>422</v>
      </c>
      <c r="C95" s="80"/>
      <c r="D95" s="81" t="s">
        <v>99</v>
      </c>
      <c r="E95" s="107"/>
      <c r="F95" s="107"/>
      <c r="G95" s="83"/>
      <c r="H95" s="83"/>
      <c r="I95" s="83"/>
      <c r="J95" s="223">
        <f>J96+J97</f>
        <v>995.8</v>
      </c>
      <c r="K95" s="83"/>
      <c r="L95" s="108"/>
      <c r="M95" s="109"/>
    </row>
    <row r="96" spans="1:13" s="95" customFormat="1" hidden="1" x14ac:dyDescent="0.25">
      <c r="A96" s="87"/>
      <c r="B96" s="88"/>
      <c r="C96" s="89">
        <v>4221</v>
      </c>
      <c r="D96" s="90" t="s">
        <v>100</v>
      </c>
      <c r="E96" s="205"/>
      <c r="F96" s="205"/>
      <c r="G96" s="92"/>
      <c r="H96" s="92"/>
      <c r="I96" s="92"/>
      <c r="J96" s="221">
        <v>0</v>
      </c>
      <c r="K96" s="92"/>
      <c r="L96" s="206"/>
      <c r="M96" s="106"/>
    </row>
    <row r="97" spans="1:13" x14ac:dyDescent="0.25">
      <c r="A97" s="31"/>
      <c r="B97" s="32"/>
      <c r="C97" s="89">
        <v>4227</v>
      </c>
      <c r="D97" s="90" t="s">
        <v>157</v>
      </c>
      <c r="E97" s="67"/>
      <c r="F97" s="67"/>
      <c r="G97" s="68"/>
      <c r="H97" s="68"/>
      <c r="I97" s="68"/>
      <c r="J97" s="217">
        <v>995.8</v>
      </c>
      <c r="K97" s="68"/>
      <c r="L97" s="42"/>
    </row>
    <row r="98" spans="1:13" hidden="1" x14ac:dyDescent="0.25">
      <c r="A98" s="31">
        <v>45</v>
      </c>
      <c r="B98" s="32"/>
      <c r="C98" s="33"/>
      <c r="D98" s="30" t="s">
        <v>49</v>
      </c>
      <c r="E98" s="67">
        <v>3238.7019709337046</v>
      </c>
      <c r="F98" s="67" t="e">
        <f>#REF!</f>
        <v>#REF!</v>
      </c>
      <c r="G98" s="68"/>
      <c r="H98" s="68"/>
      <c r="I98" s="68"/>
      <c r="J98" s="217"/>
      <c r="K98" s="68"/>
      <c r="L98" s="42"/>
    </row>
    <row r="99" spans="1:13" ht="15" customHeight="1" x14ac:dyDescent="0.25">
      <c r="A99" s="287" t="s">
        <v>159</v>
      </c>
      <c r="B99" s="288"/>
      <c r="C99" s="289"/>
      <c r="D99" s="40" t="s">
        <v>160</v>
      </c>
      <c r="E99" s="67"/>
      <c r="F99" s="67"/>
      <c r="G99" s="68"/>
      <c r="H99" s="68"/>
      <c r="I99" s="63">
        <f>I100</f>
        <v>900</v>
      </c>
      <c r="J99" s="215">
        <f>J100</f>
        <v>869.72</v>
      </c>
      <c r="K99" s="63">
        <f t="shared" ref="K99:K101" si="9">J99/I99*100</f>
        <v>96.63555555555557</v>
      </c>
      <c r="L99" s="42"/>
    </row>
    <row r="100" spans="1:13" x14ac:dyDescent="0.25">
      <c r="A100" s="290">
        <v>3</v>
      </c>
      <c r="B100" s="291"/>
      <c r="C100" s="292"/>
      <c r="D100" s="34" t="s">
        <v>16</v>
      </c>
      <c r="E100" s="67"/>
      <c r="F100" s="67"/>
      <c r="G100" s="68"/>
      <c r="H100" s="68"/>
      <c r="I100" s="207">
        <f>I101</f>
        <v>900</v>
      </c>
      <c r="J100" s="217">
        <f>J101</f>
        <v>869.72</v>
      </c>
      <c r="K100" s="68">
        <f t="shared" si="9"/>
        <v>96.63555555555557</v>
      </c>
      <c r="L100" s="42"/>
    </row>
    <row r="101" spans="1:13" x14ac:dyDescent="0.25">
      <c r="A101" s="208">
        <v>32</v>
      </c>
      <c r="B101" s="209"/>
      <c r="C101" s="210"/>
      <c r="D101" s="211" t="s">
        <v>28</v>
      </c>
      <c r="E101" s="67"/>
      <c r="F101" s="67"/>
      <c r="G101" s="68"/>
      <c r="H101" s="68"/>
      <c r="I101" s="68">
        <v>900</v>
      </c>
      <c r="J101" s="217">
        <f>J102+J104</f>
        <v>869.72</v>
      </c>
      <c r="K101" s="68">
        <f t="shared" si="9"/>
        <v>96.63555555555557</v>
      </c>
      <c r="L101" s="42"/>
    </row>
    <row r="102" spans="1:13" x14ac:dyDescent="0.25">
      <c r="A102" s="78"/>
      <c r="B102" s="79">
        <v>322</v>
      </c>
      <c r="C102" s="80"/>
      <c r="D102" s="81" t="s">
        <v>76</v>
      </c>
      <c r="E102" s="67"/>
      <c r="F102" s="67"/>
      <c r="G102" s="68"/>
      <c r="H102" s="68"/>
      <c r="I102" s="83"/>
      <c r="J102" s="223">
        <f>J103</f>
        <v>760</v>
      </c>
      <c r="K102" s="83"/>
      <c r="L102" s="42"/>
    </row>
    <row r="103" spans="1:13" x14ac:dyDescent="0.25">
      <c r="A103" s="87"/>
      <c r="B103" s="88"/>
      <c r="C103" s="89">
        <v>3223</v>
      </c>
      <c r="D103" s="90" t="s">
        <v>77</v>
      </c>
      <c r="E103" s="67"/>
      <c r="F103" s="67"/>
      <c r="G103" s="68"/>
      <c r="H103" s="68"/>
      <c r="I103" s="92"/>
      <c r="J103" s="221">
        <v>760</v>
      </c>
      <c r="K103" s="68"/>
      <c r="L103" s="42"/>
    </row>
    <row r="104" spans="1:13" x14ac:dyDescent="0.25">
      <c r="A104" s="78"/>
      <c r="B104" s="79">
        <v>323</v>
      </c>
      <c r="C104" s="80"/>
      <c r="D104" s="81" t="s">
        <v>79</v>
      </c>
      <c r="E104" s="67"/>
      <c r="F104" s="67"/>
      <c r="G104" s="68"/>
      <c r="H104" s="68"/>
      <c r="I104" s="83"/>
      <c r="J104" s="223">
        <f>J105</f>
        <v>109.72</v>
      </c>
      <c r="K104" s="83"/>
      <c r="L104" s="42"/>
    </row>
    <row r="105" spans="1:13" x14ac:dyDescent="0.25">
      <c r="A105" s="87"/>
      <c r="B105" s="88"/>
      <c r="C105" s="89">
        <v>3234</v>
      </c>
      <c r="D105" s="90" t="s">
        <v>81</v>
      </c>
      <c r="E105" s="67"/>
      <c r="F105" s="67"/>
      <c r="G105" s="68"/>
      <c r="H105" s="68"/>
      <c r="I105" s="92"/>
      <c r="J105" s="221">
        <v>109.72</v>
      </c>
      <c r="K105" s="68"/>
      <c r="L105" s="42"/>
    </row>
    <row r="106" spans="1:13" s="41" customFormat="1" x14ac:dyDescent="0.25">
      <c r="A106" s="287" t="s">
        <v>56</v>
      </c>
      <c r="B106" s="288"/>
      <c r="C106" s="289"/>
      <c r="D106" s="40" t="s">
        <v>57</v>
      </c>
      <c r="E106" s="62">
        <f>E107+E112</f>
        <v>42471.159999999996</v>
      </c>
      <c r="F106" s="62" t="e">
        <f>F107+F112</f>
        <v>#REF!</v>
      </c>
      <c r="G106" s="63">
        <f>G107</f>
        <v>4550</v>
      </c>
      <c r="H106" s="63"/>
      <c r="I106" s="63">
        <f>I107+I120+I112</f>
        <v>162500</v>
      </c>
      <c r="J106" s="215">
        <f>J107+J112</f>
        <v>162500</v>
      </c>
      <c r="K106" s="63">
        <f t="shared" ref="K106:K109" si="10">J106/I106*100</f>
        <v>100</v>
      </c>
      <c r="L106" s="43"/>
      <c r="M106" s="74"/>
    </row>
    <row r="107" spans="1:13" s="24" customFormat="1" x14ac:dyDescent="0.25">
      <c r="A107" s="290">
        <v>3</v>
      </c>
      <c r="B107" s="291"/>
      <c r="C107" s="292"/>
      <c r="D107" s="34" t="s">
        <v>16</v>
      </c>
      <c r="E107" s="65">
        <f>E108+E109</f>
        <v>23226.489999999998</v>
      </c>
      <c r="F107" s="65" t="e">
        <f>F108+F109</f>
        <v>#REF!</v>
      </c>
      <c r="G107" s="66">
        <f>G109+G108</f>
        <v>4550</v>
      </c>
      <c r="H107" s="66"/>
      <c r="I107" s="66">
        <f>I108+I109</f>
        <v>12500</v>
      </c>
      <c r="J107" s="216">
        <f>J108+J109</f>
        <v>12500</v>
      </c>
      <c r="K107" s="66">
        <f t="shared" si="10"/>
        <v>100</v>
      </c>
      <c r="L107" s="44"/>
      <c r="M107" s="101"/>
    </row>
    <row r="108" spans="1:13" hidden="1" x14ac:dyDescent="0.25">
      <c r="A108" s="293">
        <v>31</v>
      </c>
      <c r="B108" s="294"/>
      <c r="C108" s="295"/>
      <c r="D108" s="30" t="s">
        <v>17</v>
      </c>
      <c r="E108" s="67">
        <v>6636.14</v>
      </c>
      <c r="F108" s="67" t="e">
        <f>#REF!+#REF!</f>
        <v>#REF!</v>
      </c>
      <c r="G108" s="68"/>
      <c r="H108" s="68"/>
      <c r="I108" s="68"/>
      <c r="J108" s="217"/>
      <c r="K108" s="68"/>
      <c r="L108" s="42"/>
    </row>
    <row r="109" spans="1:13" x14ac:dyDescent="0.25">
      <c r="A109" s="31">
        <v>32</v>
      </c>
      <c r="B109" s="32"/>
      <c r="C109" s="33"/>
      <c r="D109" s="30" t="s">
        <v>28</v>
      </c>
      <c r="E109" s="67">
        <v>16590.349999999999</v>
      </c>
      <c r="F109" s="67" t="e">
        <f>#REF!+#REF!</f>
        <v>#REF!</v>
      </c>
      <c r="G109" s="68">
        <v>4550</v>
      </c>
      <c r="H109" s="68"/>
      <c r="I109" s="68">
        <v>12500</v>
      </c>
      <c r="J109" s="217">
        <v>12500</v>
      </c>
      <c r="K109" s="68">
        <f t="shared" si="10"/>
        <v>100</v>
      </c>
      <c r="L109" s="42"/>
    </row>
    <row r="110" spans="1:13" s="86" customFormat="1" x14ac:dyDescent="0.25">
      <c r="A110" s="78"/>
      <c r="B110" s="79">
        <v>323</v>
      </c>
      <c r="C110" s="80"/>
      <c r="D110" s="81" t="s">
        <v>79</v>
      </c>
      <c r="E110" s="107"/>
      <c r="F110" s="107"/>
      <c r="G110" s="83"/>
      <c r="H110" s="83"/>
      <c r="I110" s="83"/>
      <c r="J110" s="223">
        <v>12500</v>
      </c>
      <c r="K110" s="83"/>
      <c r="L110" s="108"/>
      <c r="M110" s="109"/>
    </row>
    <row r="111" spans="1:13" x14ac:dyDescent="0.25">
      <c r="A111" s="31"/>
      <c r="B111" s="32"/>
      <c r="C111" s="89">
        <v>3232</v>
      </c>
      <c r="D111" s="90" t="s">
        <v>80</v>
      </c>
      <c r="E111" s="67"/>
      <c r="F111" s="67"/>
      <c r="G111" s="68"/>
      <c r="H111" s="68"/>
      <c r="I111" s="68"/>
      <c r="J111" s="222">
        <v>12500</v>
      </c>
      <c r="K111" s="68"/>
      <c r="L111" s="42"/>
    </row>
    <row r="112" spans="1:13" s="24" customFormat="1" ht="24" customHeight="1" x14ac:dyDescent="0.25">
      <c r="A112" s="290">
        <v>4</v>
      </c>
      <c r="B112" s="291"/>
      <c r="C112" s="292"/>
      <c r="D112" s="34" t="s">
        <v>18</v>
      </c>
      <c r="E112" s="65">
        <f t="shared" ref="E112:F112" si="11">E113+E114+E117</f>
        <v>19244.669999999998</v>
      </c>
      <c r="F112" s="65">
        <f t="shared" si="11"/>
        <v>0</v>
      </c>
      <c r="G112" s="66"/>
      <c r="H112" s="66"/>
      <c r="I112" s="66">
        <v>150000</v>
      </c>
      <c r="J112" s="216">
        <f>J113+J114+J117</f>
        <v>150000</v>
      </c>
      <c r="K112" s="66"/>
      <c r="L112" s="44"/>
      <c r="M112" s="101"/>
    </row>
    <row r="113" spans="1:13" hidden="1" x14ac:dyDescent="0.25">
      <c r="A113" s="31">
        <v>41</v>
      </c>
      <c r="B113" s="32"/>
      <c r="C113" s="33"/>
      <c r="D113" s="30" t="s">
        <v>45</v>
      </c>
      <c r="E113" s="67">
        <v>596.19000000000005</v>
      </c>
      <c r="F113" s="67"/>
      <c r="G113" s="68"/>
      <c r="H113" s="68"/>
      <c r="I113" s="68"/>
      <c r="J113" s="217"/>
      <c r="K113" s="68"/>
      <c r="L113" s="42"/>
    </row>
    <row r="114" spans="1:13" x14ac:dyDescent="0.25">
      <c r="A114" s="31">
        <v>42</v>
      </c>
      <c r="B114" s="32"/>
      <c r="C114" s="33"/>
      <c r="D114" s="30" t="s">
        <v>48</v>
      </c>
      <c r="E114" s="67">
        <v>4048.97</v>
      </c>
      <c r="F114" s="67"/>
      <c r="G114" s="68"/>
      <c r="H114" s="68"/>
      <c r="I114" s="68">
        <v>150000</v>
      </c>
      <c r="J114" s="217">
        <f>J115</f>
        <v>150000</v>
      </c>
      <c r="K114" s="68"/>
      <c r="L114" s="42"/>
    </row>
    <row r="115" spans="1:13" x14ac:dyDescent="0.25">
      <c r="A115" s="31"/>
      <c r="B115" s="79">
        <v>422</v>
      </c>
      <c r="C115" s="80"/>
      <c r="D115" s="81" t="s">
        <v>99</v>
      </c>
      <c r="E115" s="67"/>
      <c r="F115" s="67"/>
      <c r="G115" s="68"/>
      <c r="H115" s="68"/>
      <c r="I115" s="68"/>
      <c r="J115" s="217">
        <f>J116</f>
        <v>150000</v>
      </c>
      <c r="K115" s="68"/>
      <c r="L115" s="42"/>
    </row>
    <row r="116" spans="1:13" x14ac:dyDescent="0.25">
      <c r="A116" s="31"/>
      <c r="B116" s="32"/>
      <c r="C116" s="89">
        <v>4227</v>
      </c>
      <c r="D116" s="90" t="s">
        <v>157</v>
      </c>
      <c r="E116" s="67"/>
      <c r="F116" s="67"/>
      <c r="G116" s="68"/>
      <c r="H116" s="68"/>
      <c r="I116" s="68"/>
      <c r="J116" s="217">
        <v>150000</v>
      </c>
      <c r="K116" s="68"/>
      <c r="L116" s="42"/>
    </row>
    <row r="117" spans="1:13" hidden="1" x14ac:dyDescent="0.25">
      <c r="A117" s="31">
        <v>45</v>
      </c>
      <c r="B117" s="32"/>
      <c r="C117" s="33"/>
      <c r="D117" s="30" t="s">
        <v>49</v>
      </c>
      <c r="E117" s="67">
        <v>14599.51</v>
      </c>
      <c r="F117" s="67"/>
      <c r="G117" s="68"/>
      <c r="H117" s="68"/>
      <c r="I117" s="68">
        <v>0</v>
      </c>
      <c r="J117" s="217">
        <v>0</v>
      </c>
      <c r="K117" s="68"/>
      <c r="L117" s="42"/>
    </row>
    <row r="118" spans="1:13" s="41" customFormat="1" x14ac:dyDescent="0.25">
      <c r="A118" s="287" t="s">
        <v>58</v>
      </c>
      <c r="B118" s="288"/>
      <c r="C118" s="289"/>
      <c r="D118" s="40" t="s">
        <v>59</v>
      </c>
      <c r="E118" s="62">
        <f>E119</f>
        <v>2083.7480921096289</v>
      </c>
      <c r="F118" s="62" t="e">
        <f>F119</f>
        <v>#REF!</v>
      </c>
      <c r="G118" s="63"/>
      <c r="H118" s="63"/>
      <c r="I118" s="63">
        <v>65200</v>
      </c>
      <c r="J118" s="224">
        <f>J119</f>
        <v>65200</v>
      </c>
      <c r="K118" s="63"/>
      <c r="L118" s="43"/>
      <c r="M118" s="74"/>
    </row>
    <row r="119" spans="1:13" s="24" customFormat="1" x14ac:dyDescent="0.25">
      <c r="A119" s="290">
        <v>4</v>
      </c>
      <c r="B119" s="291"/>
      <c r="C119" s="292"/>
      <c r="D119" s="34" t="s">
        <v>18</v>
      </c>
      <c r="E119" s="65">
        <f>E120</f>
        <v>2083.7480921096289</v>
      </c>
      <c r="F119" s="65" t="e">
        <f t="shared" ref="F119" si="12">F120</f>
        <v>#REF!</v>
      </c>
      <c r="G119" s="66"/>
      <c r="H119" s="66"/>
      <c r="I119" s="66">
        <v>65200</v>
      </c>
      <c r="J119" s="216">
        <v>65200</v>
      </c>
      <c r="K119" s="66"/>
      <c r="L119" s="44"/>
      <c r="M119" s="101"/>
    </row>
    <row r="120" spans="1:13" ht="15" customHeight="1" x14ac:dyDescent="0.25">
      <c r="A120" s="31">
        <v>42</v>
      </c>
      <c r="B120" s="32"/>
      <c r="C120" s="33"/>
      <c r="D120" s="30" t="s">
        <v>149</v>
      </c>
      <c r="E120" s="67">
        <v>2083.7480921096289</v>
      </c>
      <c r="F120" s="67" t="e">
        <f>#REF!</f>
        <v>#REF!</v>
      </c>
      <c r="G120" s="68"/>
      <c r="H120" s="68"/>
      <c r="I120" s="68"/>
      <c r="J120" s="217">
        <f>J121</f>
        <v>65200</v>
      </c>
      <c r="K120" s="68"/>
      <c r="L120" s="42"/>
    </row>
    <row r="121" spans="1:13" s="86" customFormat="1" ht="15" customHeight="1" x14ac:dyDescent="0.25">
      <c r="A121" s="78"/>
      <c r="B121" s="79">
        <v>424</v>
      </c>
      <c r="C121" s="80"/>
      <c r="D121" s="81" t="s">
        <v>150</v>
      </c>
      <c r="E121" s="107"/>
      <c r="F121" s="107"/>
      <c r="G121" s="83"/>
      <c r="H121" s="83"/>
      <c r="I121" s="83"/>
      <c r="J121" s="223">
        <f>J122</f>
        <v>65200</v>
      </c>
      <c r="K121" s="83"/>
      <c r="L121" s="108"/>
      <c r="M121" s="109"/>
    </row>
    <row r="122" spans="1:13" ht="15" customHeight="1" x14ac:dyDescent="0.25">
      <c r="A122" s="31"/>
      <c r="B122" s="32"/>
      <c r="C122" s="33">
        <v>4242</v>
      </c>
      <c r="D122" s="30" t="s">
        <v>151</v>
      </c>
      <c r="E122" s="67"/>
      <c r="F122" s="67"/>
      <c r="G122" s="68"/>
      <c r="H122" s="68"/>
      <c r="I122" s="68"/>
      <c r="J122" s="222">
        <v>65200</v>
      </c>
      <c r="K122" s="68"/>
      <c r="L122" s="42"/>
    </row>
    <row r="123" spans="1:13" x14ac:dyDescent="0.25">
      <c r="A123" s="21"/>
      <c r="B123" s="22"/>
      <c r="C123" s="23"/>
      <c r="D123" s="18"/>
      <c r="E123" s="25"/>
      <c r="F123" s="25"/>
      <c r="G123" s="26"/>
      <c r="H123" s="26"/>
      <c r="I123" s="26"/>
      <c r="J123" s="225"/>
      <c r="K123" s="26"/>
      <c r="L123" s="42"/>
    </row>
    <row r="124" spans="1:13" ht="25.5" x14ac:dyDescent="0.25">
      <c r="A124" s="296" t="s">
        <v>54</v>
      </c>
      <c r="B124" s="297"/>
      <c r="C124" s="298"/>
      <c r="D124" s="19" t="s">
        <v>55</v>
      </c>
      <c r="E124" s="60" t="e">
        <f>E125+E134+E143</f>
        <v>#REF!</v>
      </c>
      <c r="F124" s="60" t="e">
        <f>F125+F134+F143</f>
        <v>#REF!</v>
      </c>
      <c r="G124" s="61">
        <f>G125+G134+G143</f>
        <v>61737.770000000004</v>
      </c>
      <c r="H124" s="61">
        <f>H125+H134+H143</f>
        <v>315000</v>
      </c>
      <c r="I124" s="61">
        <f>I125+I134+I143++I149</f>
        <v>94050</v>
      </c>
      <c r="J124" s="214">
        <f>J125+J134+J143++J149</f>
        <v>93977.5</v>
      </c>
      <c r="K124" s="61">
        <f t="shared" ref="K124:K127" si="13">J124/I124*100</f>
        <v>99.922913343965973</v>
      </c>
      <c r="L124" s="42"/>
    </row>
    <row r="125" spans="1:13" s="41" customFormat="1" x14ac:dyDescent="0.25">
      <c r="A125" s="287" t="s">
        <v>46</v>
      </c>
      <c r="B125" s="288"/>
      <c r="C125" s="289"/>
      <c r="D125" s="40" t="s">
        <v>47</v>
      </c>
      <c r="E125" s="62">
        <f>E126</f>
        <v>13272.280841462603</v>
      </c>
      <c r="F125" s="62" t="e">
        <f>F126</f>
        <v>#REF!</v>
      </c>
      <c r="G125" s="63">
        <f t="shared" ref="G125:J126" si="14">G126</f>
        <v>27000</v>
      </c>
      <c r="H125" s="63">
        <f t="shared" si="14"/>
        <v>120000</v>
      </c>
      <c r="I125" s="63">
        <f t="shared" si="14"/>
        <v>25000</v>
      </c>
      <c r="J125" s="215">
        <f t="shared" si="14"/>
        <v>25000</v>
      </c>
      <c r="K125" s="63">
        <f t="shared" si="13"/>
        <v>100</v>
      </c>
      <c r="L125" s="43"/>
      <c r="M125" s="74"/>
    </row>
    <row r="126" spans="1:13" s="38" customFormat="1" x14ac:dyDescent="0.25">
      <c r="A126" s="290">
        <v>3</v>
      </c>
      <c r="B126" s="291"/>
      <c r="C126" s="292"/>
      <c r="D126" s="37" t="s">
        <v>16</v>
      </c>
      <c r="E126" s="66">
        <f>E127</f>
        <v>13272.280841462603</v>
      </c>
      <c r="F126" s="66" t="e">
        <f>F127</f>
        <v>#REF!</v>
      </c>
      <c r="G126" s="66">
        <f t="shared" si="14"/>
        <v>27000</v>
      </c>
      <c r="H126" s="66">
        <f t="shared" si="14"/>
        <v>120000</v>
      </c>
      <c r="I126" s="66">
        <f t="shared" si="14"/>
        <v>25000</v>
      </c>
      <c r="J126" s="216">
        <f t="shared" si="14"/>
        <v>25000</v>
      </c>
      <c r="K126" s="66">
        <f t="shared" si="13"/>
        <v>100</v>
      </c>
      <c r="L126" s="45"/>
      <c r="M126" s="104"/>
    </row>
    <row r="127" spans="1:13" s="36" customFormat="1" ht="14.25" x14ac:dyDescent="0.2">
      <c r="A127" s="293">
        <v>32</v>
      </c>
      <c r="B127" s="294"/>
      <c r="C127" s="295"/>
      <c r="D127" s="35" t="s">
        <v>28</v>
      </c>
      <c r="E127" s="68">
        <v>13272.280841462603</v>
      </c>
      <c r="F127" s="68" t="e">
        <f>#REF!+#REF!</f>
        <v>#REF!</v>
      </c>
      <c r="G127" s="68">
        <v>27000</v>
      </c>
      <c r="H127" s="68">
        <v>120000</v>
      </c>
      <c r="I127" s="68">
        <v>25000</v>
      </c>
      <c r="J127" s="217">
        <f>J128+J132</f>
        <v>25000</v>
      </c>
      <c r="K127" s="68">
        <f t="shared" si="13"/>
        <v>100</v>
      </c>
      <c r="L127" s="46"/>
      <c r="M127" s="105"/>
    </row>
    <row r="128" spans="1:13" s="36" customFormat="1" ht="14.25" x14ac:dyDescent="0.2">
      <c r="A128" s="31"/>
      <c r="B128" s="79">
        <v>323</v>
      </c>
      <c r="C128" s="89"/>
      <c r="D128" s="114" t="s">
        <v>101</v>
      </c>
      <c r="E128" s="67"/>
      <c r="F128" s="67"/>
      <c r="G128" s="68"/>
      <c r="H128" s="68"/>
      <c r="I128" s="68"/>
      <c r="J128" s="220">
        <f>SUM(J129:J131)</f>
        <v>20700</v>
      </c>
      <c r="K128" s="68"/>
      <c r="L128" s="46"/>
      <c r="M128" s="105"/>
    </row>
    <row r="129" spans="1:13" s="36" customFormat="1" ht="14.25" x14ac:dyDescent="0.2">
      <c r="A129" s="31"/>
      <c r="B129" s="88"/>
      <c r="C129" s="89">
        <v>3233</v>
      </c>
      <c r="D129" s="115" t="s">
        <v>102</v>
      </c>
      <c r="E129" s="67"/>
      <c r="F129" s="67"/>
      <c r="G129" s="68"/>
      <c r="H129" s="68"/>
      <c r="I129" s="68"/>
      <c r="J129" s="222">
        <v>2000</v>
      </c>
      <c r="K129" s="68"/>
      <c r="L129" s="46"/>
      <c r="M129" s="105"/>
    </row>
    <row r="130" spans="1:13" s="36" customFormat="1" ht="14.25" x14ac:dyDescent="0.2">
      <c r="A130" s="31"/>
      <c r="B130" s="88"/>
      <c r="C130" s="89">
        <v>3237</v>
      </c>
      <c r="D130" s="115" t="s">
        <v>103</v>
      </c>
      <c r="E130" s="67"/>
      <c r="F130" s="67"/>
      <c r="G130" s="68"/>
      <c r="H130" s="68"/>
      <c r="I130" s="68"/>
      <c r="J130" s="222">
        <v>4500</v>
      </c>
      <c r="K130" s="68"/>
      <c r="L130" s="46"/>
      <c r="M130" s="105"/>
    </row>
    <row r="131" spans="1:13" s="36" customFormat="1" ht="14.25" x14ac:dyDescent="0.2">
      <c r="A131" s="31"/>
      <c r="B131" s="88"/>
      <c r="C131" s="89">
        <v>3239</v>
      </c>
      <c r="D131" s="115" t="s">
        <v>104</v>
      </c>
      <c r="E131" s="67"/>
      <c r="F131" s="67"/>
      <c r="G131" s="68"/>
      <c r="H131" s="68"/>
      <c r="I131" s="68"/>
      <c r="J131" s="222">
        <v>14200</v>
      </c>
      <c r="K131" s="68"/>
      <c r="L131" s="46"/>
      <c r="M131" s="105"/>
    </row>
    <row r="132" spans="1:13" s="36" customFormat="1" ht="14.25" x14ac:dyDescent="0.2">
      <c r="A132" s="31"/>
      <c r="B132" s="79">
        <v>329</v>
      </c>
      <c r="C132" s="89"/>
      <c r="D132" s="97" t="s">
        <v>84</v>
      </c>
      <c r="E132" s="67"/>
      <c r="F132" s="67"/>
      <c r="G132" s="68"/>
      <c r="H132" s="68"/>
      <c r="I132" s="68"/>
      <c r="J132" s="220">
        <f>J133</f>
        <v>4300</v>
      </c>
      <c r="K132" s="68"/>
      <c r="L132" s="46"/>
      <c r="M132" s="105"/>
    </row>
    <row r="133" spans="1:13" s="36" customFormat="1" ht="14.25" x14ac:dyDescent="0.2">
      <c r="A133" s="31"/>
      <c r="B133" s="88"/>
      <c r="C133" s="89">
        <v>3293</v>
      </c>
      <c r="D133" s="99" t="s">
        <v>105</v>
      </c>
      <c r="E133" s="67"/>
      <c r="F133" s="67"/>
      <c r="G133" s="68"/>
      <c r="H133" s="68"/>
      <c r="I133" s="68"/>
      <c r="J133" s="222">
        <v>4300</v>
      </c>
      <c r="K133" s="68"/>
      <c r="L133" s="46"/>
      <c r="M133" s="105"/>
    </row>
    <row r="134" spans="1:13" s="41" customFormat="1" x14ac:dyDescent="0.25">
      <c r="A134" s="287" t="s">
        <v>43</v>
      </c>
      <c r="B134" s="288"/>
      <c r="C134" s="289"/>
      <c r="D134" s="40" t="s">
        <v>42</v>
      </c>
      <c r="E134" s="62">
        <f>E135+E170</f>
        <v>15446.413166102593</v>
      </c>
      <c r="F134" s="62" t="e">
        <f>F135+F170</f>
        <v>#REF!</v>
      </c>
      <c r="G134" s="63">
        <f t="shared" ref="G134:J134" si="15">G135</f>
        <v>21899</v>
      </c>
      <c r="H134" s="63">
        <f t="shared" ref="H134" si="16">H135</f>
        <v>165000</v>
      </c>
      <c r="I134" s="63">
        <f t="shared" si="15"/>
        <v>37600</v>
      </c>
      <c r="J134" s="215">
        <f t="shared" si="15"/>
        <v>37597.500000000007</v>
      </c>
      <c r="K134" s="63">
        <f t="shared" ref="K134:K136" si="17">J134/I134*100</f>
        <v>99.993351063829806</v>
      </c>
      <c r="L134" s="43"/>
      <c r="M134" s="74"/>
    </row>
    <row r="135" spans="1:13" s="38" customFormat="1" x14ac:dyDescent="0.25">
      <c r="A135" s="290">
        <v>3</v>
      </c>
      <c r="B135" s="291"/>
      <c r="C135" s="292"/>
      <c r="D135" s="37" t="s">
        <v>16</v>
      </c>
      <c r="E135" s="66">
        <f>E136</f>
        <v>15446.413166102593</v>
      </c>
      <c r="F135" s="66" t="e">
        <f>F136</f>
        <v>#REF!</v>
      </c>
      <c r="G135" s="66">
        <f t="shared" ref="G135:H135" si="18">G136</f>
        <v>21899</v>
      </c>
      <c r="H135" s="66">
        <f t="shared" si="18"/>
        <v>165000</v>
      </c>
      <c r="I135" s="66">
        <f t="shared" ref="I135:J135" si="19">I136</f>
        <v>37600</v>
      </c>
      <c r="J135" s="216">
        <f t="shared" si="19"/>
        <v>37597.500000000007</v>
      </c>
      <c r="K135" s="66">
        <f t="shared" si="17"/>
        <v>99.993351063829806</v>
      </c>
      <c r="L135" s="45"/>
      <c r="M135" s="104"/>
    </row>
    <row r="136" spans="1:13" s="36" customFormat="1" ht="14.25" x14ac:dyDescent="0.2">
      <c r="A136" s="293">
        <v>32</v>
      </c>
      <c r="B136" s="294"/>
      <c r="C136" s="295"/>
      <c r="D136" s="35" t="s">
        <v>28</v>
      </c>
      <c r="E136" s="68">
        <v>15446.413166102593</v>
      </c>
      <c r="F136" s="68" t="e">
        <f>#REF!+#REF!</f>
        <v>#REF!</v>
      </c>
      <c r="G136" s="68">
        <v>21899</v>
      </c>
      <c r="H136" s="68">
        <v>165000</v>
      </c>
      <c r="I136" s="68">
        <v>37600</v>
      </c>
      <c r="J136" s="217">
        <f>J137+J141</f>
        <v>37597.500000000007</v>
      </c>
      <c r="K136" s="68">
        <f t="shared" si="17"/>
        <v>99.993351063829806</v>
      </c>
      <c r="L136" s="46"/>
      <c r="M136" s="105"/>
    </row>
    <row r="137" spans="1:13" s="36" customFormat="1" ht="14.25" x14ac:dyDescent="0.2">
      <c r="A137" s="31"/>
      <c r="B137" s="79">
        <v>323</v>
      </c>
      <c r="C137" s="89"/>
      <c r="D137" s="114" t="s">
        <v>101</v>
      </c>
      <c r="E137" s="67"/>
      <c r="F137" s="67"/>
      <c r="G137" s="68"/>
      <c r="H137" s="68"/>
      <c r="I137" s="68"/>
      <c r="J137" s="220">
        <f>SUM(J138:J140)</f>
        <v>36661.520000000004</v>
      </c>
      <c r="K137" s="68"/>
      <c r="L137" s="46"/>
      <c r="M137" s="105"/>
    </row>
    <row r="138" spans="1:13" s="36" customFormat="1" ht="14.25" x14ac:dyDescent="0.2">
      <c r="A138" s="31"/>
      <c r="B138" s="79"/>
      <c r="C138" s="89">
        <v>3233</v>
      </c>
      <c r="D138" s="115" t="s">
        <v>102</v>
      </c>
      <c r="E138" s="67"/>
      <c r="F138" s="67"/>
      <c r="G138" s="68"/>
      <c r="H138" s="68"/>
      <c r="I138" s="68"/>
      <c r="J138" s="222">
        <v>8115.46</v>
      </c>
      <c r="K138" s="68"/>
      <c r="L138" s="46"/>
      <c r="M138" s="105"/>
    </row>
    <row r="139" spans="1:13" s="36" customFormat="1" ht="14.25" x14ac:dyDescent="0.2">
      <c r="A139" s="31"/>
      <c r="B139" s="88"/>
      <c r="C139" s="89">
        <v>3237</v>
      </c>
      <c r="D139" s="115" t="s">
        <v>103</v>
      </c>
      <c r="E139" s="67"/>
      <c r="F139" s="67"/>
      <c r="G139" s="68"/>
      <c r="H139" s="68"/>
      <c r="I139" s="68"/>
      <c r="J139" s="222">
        <v>0</v>
      </c>
      <c r="K139" s="68"/>
      <c r="L139" s="46"/>
      <c r="M139" s="105"/>
    </row>
    <row r="140" spans="1:13" s="36" customFormat="1" ht="14.25" x14ac:dyDescent="0.2">
      <c r="A140" s="31"/>
      <c r="B140" s="88"/>
      <c r="C140" s="89">
        <v>3239</v>
      </c>
      <c r="D140" s="115" t="s">
        <v>104</v>
      </c>
      <c r="E140" s="67"/>
      <c r="F140" s="67"/>
      <c r="G140" s="68"/>
      <c r="H140" s="68"/>
      <c r="I140" s="68"/>
      <c r="J140" s="222">
        <v>28546.06</v>
      </c>
      <c r="K140" s="68"/>
      <c r="L140" s="46"/>
      <c r="M140" s="105"/>
    </row>
    <row r="141" spans="1:13" s="36" customFormat="1" ht="14.25" x14ac:dyDescent="0.2">
      <c r="A141" s="31"/>
      <c r="B141" s="79">
        <v>329</v>
      </c>
      <c r="C141" s="89"/>
      <c r="D141" s="97" t="s">
        <v>84</v>
      </c>
      <c r="E141" s="67"/>
      <c r="F141" s="67"/>
      <c r="G141" s="68"/>
      <c r="H141" s="68"/>
      <c r="I141" s="68"/>
      <c r="J141" s="220">
        <f>J142</f>
        <v>935.98</v>
      </c>
      <c r="K141" s="68"/>
      <c r="L141" s="46"/>
      <c r="M141" s="105"/>
    </row>
    <row r="142" spans="1:13" s="36" customFormat="1" ht="14.25" x14ac:dyDescent="0.2">
      <c r="A142" s="31"/>
      <c r="B142" s="88"/>
      <c r="C142" s="89">
        <v>3293</v>
      </c>
      <c r="D142" s="99" t="s">
        <v>105</v>
      </c>
      <c r="E142" s="67"/>
      <c r="F142" s="67"/>
      <c r="G142" s="68"/>
      <c r="H142" s="68"/>
      <c r="I142" s="68"/>
      <c r="J142" s="222">
        <v>935.98</v>
      </c>
      <c r="K142" s="68"/>
      <c r="L142" s="46"/>
      <c r="M142" s="105"/>
    </row>
    <row r="143" spans="1:13" s="41" customFormat="1" x14ac:dyDescent="0.25">
      <c r="A143" s="287" t="s">
        <v>56</v>
      </c>
      <c r="B143" s="288"/>
      <c r="C143" s="289"/>
      <c r="D143" s="40" t="s">
        <v>57</v>
      </c>
      <c r="E143" s="62" t="e">
        <f>E144+#REF!</f>
        <v>#REF!</v>
      </c>
      <c r="F143" s="62" t="e">
        <f>F144+#REF!</f>
        <v>#REF!</v>
      </c>
      <c r="G143" s="63">
        <f t="shared" ref="G143" si="20">G144</f>
        <v>12838.77</v>
      </c>
      <c r="H143" s="63">
        <f t="shared" ref="H143" si="21">H144</f>
        <v>30000</v>
      </c>
      <c r="I143" s="64">
        <f>I145</f>
        <v>28500</v>
      </c>
      <c r="J143" s="226">
        <f>J145</f>
        <v>28500</v>
      </c>
      <c r="K143" s="64">
        <f t="shared" ref="K143:K145" si="22">J143/I143*100</f>
        <v>100</v>
      </c>
      <c r="L143" s="43"/>
      <c r="M143" s="74"/>
    </row>
    <row r="144" spans="1:13" s="38" customFormat="1" x14ac:dyDescent="0.25">
      <c r="A144" s="290">
        <v>3</v>
      </c>
      <c r="B144" s="291"/>
      <c r="C144" s="292"/>
      <c r="D144" s="37" t="s">
        <v>16</v>
      </c>
      <c r="E144" s="66">
        <f>E145</f>
        <v>11138.761696197491</v>
      </c>
      <c r="F144" s="66" t="e">
        <f>F145</f>
        <v>#REF!</v>
      </c>
      <c r="G144" s="66">
        <f t="shared" ref="G144:H144" si="23">G145</f>
        <v>12838.77</v>
      </c>
      <c r="H144" s="66">
        <f t="shared" si="23"/>
        <v>30000</v>
      </c>
      <c r="I144" s="69">
        <f>I145</f>
        <v>28500</v>
      </c>
      <c r="J144" s="69">
        <f>J145</f>
        <v>28500</v>
      </c>
      <c r="K144" s="69">
        <f t="shared" si="22"/>
        <v>100</v>
      </c>
      <c r="L144" s="45"/>
      <c r="M144" s="104"/>
    </row>
    <row r="145" spans="1:13" s="36" customFormat="1" ht="14.25" x14ac:dyDescent="0.2">
      <c r="A145" s="293">
        <v>32</v>
      </c>
      <c r="B145" s="294"/>
      <c r="C145" s="295"/>
      <c r="D145" s="35" t="s">
        <v>28</v>
      </c>
      <c r="E145" s="68">
        <v>11138.761696197491</v>
      </c>
      <c r="F145" s="68" t="e">
        <f>#REF!</f>
        <v>#REF!</v>
      </c>
      <c r="G145" s="68">
        <v>12838.77</v>
      </c>
      <c r="H145" s="68">
        <v>30000</v>
      </c>
      <c r="I145" s="70">
        <v>28500</v>
      </c>
      <c r="J145" s="70">
        <f>J146</f>
        <v>28500</v>
      </c>
      <c r="K145" s="70">
        <f t="shared" si="22"/>
        <v>100</v>
      </c>
      <c r="L145" s="46"/>
      <c r="M145" s="105"/>
    </row>
    <row r="146" spans="1:13" s="36" customFormat="1" ht="14.25" x14ac:dyDescent="0.2">
      <c r="A146" s="31"/>
      <c r="B146" s="79">
        <v>323</v>
      </c>
      <c r="C146" s="89"/>
      <c r="D146" s="114" t="s">
        <v>101</v>
      </c>
      <c r="E146" s="67"/>
      <c r="F146" s="67"/>
      <c r="G146" s="68"/>
      <c r="H146" s="68"/>
      <c r="I146" s="68"/>
      <c r="J146" s="220">
        <f>SUM(J147:J148)</f>
        <v>28500</v>
      </c>
      <c r="K146" s="68"/>
      <c r="L146" s="46"/>
      <c r="M146" s="105"/>
    </row>
    <row r="147" spans="1:13" s="36" customFormat="1" ht="14.25" x14ac:dyDescent="0.2">
      <c r="A147" s="31"/>
      <c r="B147" s="88"/>
      <c r="C147" s="89">
        <v>3237</v>
      </c>
      <c r="D147" s="115" t="s">
        <v>103</v>
      </c>
      <c r="E147" s="67"/>
      <c r="F147" s="67"/>
      <c r="G147" s="68"/>
      <c r="H147" s="68"/>
      <c r="I147" s="68"/>
      <c r="J147" s="221">
        <v>5202.9399999999996</v>
      </c>
      <c r="K147" s="68"/>
      <c r="L147" s="46"/>
      <c r="M147" s="105"/>
    </row>
    <row r="148" spans="1:13" s="36" customFormat="1" ht="14.25" x14ac:dyDescent="0.2">
      <c r="A148" s="31"/>
      <c r="B148" s="88"/>
      <c r="C148" s="89">
        <v>3239</v>
      </c>
      <c r="D148" s="115" t="s">
        <v>104</v>
      </c>
      <c r="E148" s="67"/>
      <c r="F148" s="67"/>
      <c r="G148" s="68"/>
      <c r="H148" s="68"/>
      <c r="I148" s="68"/>
      <c r="J148" s="222">
        <v>23297.06</v>
      </c>
      <c r="K148" s="68"/>
      <c r="L148" s="46"/>
      <c r="M148" s="105"/>
    </row>
    <row r="149" spans="1:13" s="41" customFormat="1" x14ac:dyDescent="0.25">
      <c r="A149" s="287" t="s">
        <v>58</v>
      </c>
      <c r="B149" s="288"/>
      <c r="C149" s="289"/>
      <c r="D149" s="40" t="s">
        <v>59</v>
      </c>
      <c r="E149" s="62" t="e">
        <f>E150</f>
        <v>#REF!</v>
      </c>
      <c r="F149" s="62" t="e">
        <f>F150</f>
        <v>#REF!</v>
      </c>
      <c r="G149" s="63"/>
      <c r="H149" s="63"/>
      <c r="I149" s="63">
        <f>I150</f>
        <v>2950</v>
      </c>
      <c r="J149" s="215">
        <f>J150</f>
        <v>2880</v>
      </c>
      <c r="K149" s="63">
        <f t="shared" ref="K149:K151" si="24">J149/I149*100</f>
        <v>97.627118644067806</v>
      </c>
      <c r="L149" s="43"/>
      <c r="M149" s="74"/>
    </row>
    <row r="150" spans="1:13" s="24" customFormat="1" x14ac:dyDescent="0.25">
      <c r="A150" s="290">
        <v>3</v>
      </c>
      <c r="B150" s="291"/>
      <c r="C150" s="292"/>
      <c r="D150" s="34" t="s">
        <v>16</v>
      </c>
      <c r="E150" s="65" t="e">
        <f>#REF!+E151</f>
        <v>#REF!</v>
      </c>
      <c r="F150" s="65" t="e">
        <f>#REF!+F151</f>
        <v>#REF!</v>
      </c>
      <c r="G150" s="66" t="e">
        <f>G151+#REF!</f>
        <v>#REF!</v>
      </c>
      <c r="H150" s="66"/>
      <c r="I150" s="66">
        <f>I151</f>
        <v>2950</v>
      </c>
      <c r="J150" s="216">
        <f>J151</f>
        <v>2880</v>
      </c>
      <c r="K150" s="66">
        <f t="shared" si="24"/>
        <v>97.627118644067806</v>
      </c>
      <c r="L150" s="44"/>
      <c r="M150" s="101"/>
    </row>
    <row r="151" spans="1:13" x14ac:dyDescent="0.25">
      <c r="A151" s="31">
        <v>32</v>
      </c>
      <c r="B151" s="32"/>
      <c r="C151" s="33"/>
      <c r="D151" s="30" t="s">
        <v>28</v>
      </c>
      <c r="E151" s="67">
        <v>16590.349999999999</v>
      </c>
      <c r="F151" s="67" t="e">
        <f>#REF!+#REF!</f>
        <v>#REF!</v>
      </c>
      <c r="G151" s="68">
        <v>4550</v>
      </c>
      <c r="H151" s="68"/>
      <c r="I151" s="68">
        <v>2950</v>
      </c>
      <c r="J151" s="217">
        <f>J152</f>
        <v>2880</v>
      </c>
      <c r="K151" s="68">
        <f t="shared" si="24"/>
        <v>97.627118644067806</v>
      </c>
      <c r="L151" s="42"/>
    </row>
    <row r="152" spans="1:13" s="36" customFormat="1" ht="14.25" x14ac:dyDescent="0.2">
      <c r="A152" s="31"/>
      <c r="B152" s="79">
        <v>323</v>
      </c>
      <c r="C152" s="89"/>
      <c r="D152" s="114" t="s">
        <v>101</v>
      </c>
      <c r="E152" s="67"/>
      <c r="F152" s="67"/>
      <c r="G152" s="68"/>
      <c r="H152" s="68"/>
      <c r="I152" s="68"/>
      <c r="J152" s="220">
        <f>SUM(J153:J155)</f>
        <v>2880</v>
      </c>
      <c r="K152" s="68"/>
      <c r="L152" s="46"/>
      <c r="M152" s="105"/>
    </row>
    <row r="153" spans="1:13" s="36" customFormat="1" ht="14.25" hidden="1" x14ac:dyDescent="0.2">
      <c r="A153" s="31"/>
      <c r="B153" s="79"/>
      <c r="C153" s="200">
        <v>3233</v>
      </c>
      <c r="D153" s="201" t="s">
        <v>102</v>
      </c>
      <c r="E153" s="67"/>
      <c r="F153" s="67"/>
      <c r="G153" s="68"/>
      <c r="H153" s="68"/>
      <c r="I153" s="68"/>
      <c r="J153" s="222"/>
      <c r="K153" s="68"/>
      <c r="L153" s="46"/>
      <c r="M153" s="105"/>
    </row>
    <row r="154" spans="1:13" s="36" customFormat="1" ht="14.25" x14ac:dyDescent="0.2">
      <c r="A154" s="31"/>
      <c r="B154" s="79"/>
      <c r="C154" s="89">
        <v>3239</v>
      </c>
      <c r="D154" s="115" t="s">
        <v>104</v>
      </c>
      <c r="E154" s="67"/>
      <c r="F154" s="67"/>
      <c r="G154" s="68"/>
      <c r="H154" s="68"/>
      <c r="I154" s="68"/>
      <c r="J154" s="222">
        <v>2880</v>
      </c>
      <c r="K154" s="68"/>
      <c r="L154" s="46"/>
      <c r="M154" s="105"/>
    </row>
    <row r="155" spans="1:13" s="36" customFormat="1" ht="14.25" hidden="1" x14ac:dyDescent="0.2">
      <c r="A155" s="31"/>
      <c r="B155" s="88"/>
      <c r="C155" s="89">
        <v>3239</v>
      </c>
      <c r="D155" s="115" t="s">
        <v>104</v>
      </c>
      <c r="E155" s="67"/>
      <c r="F155" s="67"/>
      <c r="G155" s="68"/>
      <c r="H155" s="68"/>
      <c r="I155" s="68"/>
      <c r="J155" s="222"/>
      <c r="K155" s="68"/>
      <c r="L155" s="46"/>
      <c r="M155" s="105"/>
    </row>
  </sheetData>
  <mergeCells count="33">
    <mergeCell ref="A149:C149"/>
    <mergeCell ref="A150:C150"/>
    <mergeCell ref="A106:C106"/>
    <mergeCell ref="A107:C107"/>
    <mergeCell ref="A108:C108"/>
    <mergeCell ref="A112:C112"/>
    <mergeCell ref="A118:C118"/>
    <mergeCell ref="A144:C144"/>
    <mergeCell ref="A145:C145"/>
    <mergeCell ref="A134:C134"/>
    <mergeCell ref="A135:C135"/>
    <mergeCell ref="A136:C136"/>
    <mergeCell ref="A143:C143"/>
    <mergeCell ref="A6:C6"/>
    <mergeCell ref="A7:C7"/>
    <mergeCell ref="A1:K1"/>
    <mergeCell ref="A3:K3"/>
    <mergeCell ref="A5:C5"/>
    <mergeCell ref="A8:C8"/>
    <mergeCell ref="A9:C9"/>
    <mergeCell ref="A10:C10"/>
    <mergeCell ref="A127:C127"/>
    <mergeCell ref="A45:C45"/>
    <mergeCell ref="A51:C51"/>
    <mergeCell ref="A52:C52"/>
    <mergeCell ref="A53:C53"/>
    <mergeCell ref="A92:C92"/>
    <mergeCell ref="A119:C119"/>
    <mergeCell ref="A124:C124"/>
    <mergeCell ref="A125:C125"/>
    <mergeCell ref="A126:C126"/>
    <mergeCell ref="A99:C99"/>
    <mergeCell ref="A100:C100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  <rowBreaks count="1" manualBreakCount="1">
    <brk id="8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SAŽETAK</vt:lpstr>
      <vt:lpstr> Račun prihoda i rashoda - E.K.</vt:lpstr>
      <vt:lpstr>Račun prihoda i rashoda - I.F.</vt:lpstr>
      <vt:lpstr>Rashodi prema funkcijskoj kl</vt:lpstr>
      <vt:lpstr>Račun financiranja e.k.</vt:lpstr>
      <vt:lpstr>Račun financiranja - I.F.</vt:lpstr>
      <vt:lpstr>POSEBNI DIO</vt:lpstr>
      <vt:lpstr>' Račun prihoda i rashoda - E.K.'!Podrucje_ispisa</vt:lpstr>
      <vt:lpstr>'POSEBNI DIO'!Podrucje_ispisa</vt:lpstr>
      <vt:lpstr>'Rashodi prema funkcijskoj kl'!Podrucje_ispisa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osoba1</cp:lastModifiedBy>
  <cp:lastPrinted>2026-02-26T16:38:46Z</cp:lastPrinted>
  <dcterms:created xsi:type="dcterms:W3CDTF">2022-08-12T12:51:27Z</dcterms:created>
  <dcterms:modified xsi:type="dcterms:W3CDTF">2026-04-27T11:56:36Z</dcterms:modified>
</cp:coreProperties>
</file>